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wolterskluwer-my.sharepoint.com/personal/marcin_szwec_wolterskluwer_com/Documents/Desktop/"/>
    </mc:Choice>
  </mc:AlternateContent>
  <xr:revisionPtr revIDLastSave="3" documentId="8_{0F2BBF11-F7D1-4846-A32E-07A411C0352E}" xr6:coauthVersionLast="47" xr6:coauthVersionMax="47" xr10:uidLastSave="{A965997A-3C7D-45E9-88C3-4C213A6D8167}"/>
  <bookViews>
    <workbookView xWindow="-108" yWindow="-108" windowWidth="23256" windowHeight="13896" xr2:uid="{00000000-000D-0000-FFFF-FFFF00000000}"/>
  </bookViews>
  <sheets>
    <sheet name="Journals" sheetId="1" r:id="rId1"/>
    <sheet name="Books" sheetId="2" r:id="rId2"/>
    <sheet name="Browse URL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B5" i="3"/>
  <c r="B4" i="3"/>
  <c r="B3" i="3"/>
  <c r="B2" i="3"/>
  <c r="G2" i="2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<sst xmlns="http://schemas.openxmlformats.org/spreadsheetml/2006/main" count="1530" uniqueCount="769">
  <si>
    <t>JBJS Case Connector</t>
  </si>
  <si>
    <t>https://ovidsp.ovid.com/rss/journals/00002030/current.rss</t>
  </si>
  <si>
    <t>https://ovidsp.ovid.com/rss/journals/00005053/pap.rss</t>
  </si>
  <si>
    <t>1533-3450</t>
  </si>
  <si>
    <t>1536-3724</t>
  </si>
  <si>
    <t>https://ovidsp.ovid.com/rss/journals/00004623/pap.rss</t>
  </si>
  <si>
    <t>Wolters Kluwer/PE Book</t>
  </si>
  <si>
    <t>0894-9115</t>
  </si>
  <si>
    <t>https://ovidsp.ovid.com/rss/journals/00003643/current.rss</t>
  </si>
  <si>
    <t>https://ovidsp.ovid.com/rss/journals/00000478/current.rss</t>
  </si>
  <si>
    <t>Journal of the American Audiology Society</t>
  </si>
  <si>
    <t>https://journals.lww.com/jtrauma/Pages/issuelist.aspx?</t>
  </si>
  <si>
    <t>https://ovidsp.ovid.com/rss/journals/01787389/pap.rss</t>
  </si>
  <si>
    <t>1539-736X</t>
  </si>
  <si>
    <t>http://journals.lww.com/pidj</t>
  </si>
  <si>
    <t>00002371</t>
  </si>
  <si>
    <t>Clinical Journal of Sport Medicine</t>
  </si>
  <si>
    <t>2014-06-01</t>
  </si>
  <si>
    <t>00003226</t>
  </si>
  <si>
    <t>00125480</t>
  </si>
  <si>
    <t>0269-9370</t>
  </si>
  <si>
    <t>http://journals.lww.com/plasreconsurg</t>
  </si>
  <si>
    <t>2163-0755</t>
  </si>
  <si>
    <t>2018-05-01</t>
  </si>
  <si>
    <t>Circulation Research</t>
  </si>
  <si>
    <t>https://journals.lww.com/jcrs/Pages/default.aspx</t>
  </si>
  <si>
    <t>https://ovidsp.ovid.com/rss/journals/00000478/pap.rss</t>
  </si>
  <si>
    <t>2011-12-01 - 2025-02-01</t>
  </si>
  <si>
    <t>Retina</t>
  </si>
  <si>
    <t>00004519</t>
  </si>
  <si>
    <t>1067-151X</t>
  </si>
  <si>
    <t>0194-911X</t>
  </si>
  <si>
    <t>https://ovidsp.ovid.com/rss/journals/00000434/current.rss</t>
  </si>
  <si>
    <t>https://ovidsp.ovid.com/rss/journals/00124635/current.rss</t>
  </si>
  <si>
    <t>2016-07-01 - 2025-02-01</t>
  </si>
  <si>
    <t>https://ovidsp.ovid.com/rss/journals/00000658/current.rss</t>
  </si>
  <si>
    <t>0891-3668</t>
  </si>
  <si>
    <t>Transplantation Direct</t>
  </si>
  <si>
    <t>1999-01-01</t>
  </si>
  <si>
    <t>00007890</t>
  </si>
  <si>
    <t>00003246</t>
  </si>
  <si>
    <t>00006254</t>
  </si>
  <si>
    <t>1994-12-01</t>
  </si>
  <si>
    <t>00152232</t>
  </si>
  <si>
    <t>2006-01-01</t>
  </si>
  <si>
    <t>2330-9199</t>
  </si>
  <si>
    <t>Journal of Cataract &amp; Refractive Surgery</t>
  </si>
  <si>
    <t>1526-7598</t>
  </si>
  <si>
    <t>Beginning Volume</t>
  </si>
  <si>
    <t>1365-2346</t>
  </si>
  <si>
    <t>JAAOS: Global Research and Reviews</t>
  </si>
  <si>
    <t>https://ovidsp.ovid.com/rss/journals/00000637/current.rss</t>
  </si>
  <si>
    <t>1996-02-01 - 2025-01-01</t>
  </si>
  <si>
    <t>2025-01-03</t>
  </si>
  <si>
    <t>1979-01-01 - 2025-01-01</t>
  </si>
  <si>
    <t>https://ovidsp.ovid.com/rss/journals/00076734/current.rss</t>
  </si>
  <si>
    <t>?</t>
  </si>
  <si>
    <t>https://ovidsp.ovid.com/rss/journals/00001199/pap.rss</t>
  </si>
  <si>
    <t>2000-01-01</t>
  </si>
  <si>
    <t>1922-08-01 - 1956-11-01</t>
  </si>
  <si>
    <t>00002030</t>
  </si>
  <si>
    <t>PAP</t>
  </si>
  <si>
    <t>Operative Neurosurgery</t>
  </si>
  <si>
    <t>http://journals.lww.com/cjsportsmed</t>
  </si>
  <si>
    <t>1996-01-15</t>
  </si>
  <si>
    <t>2025-01-15</t>
  </si>
  <si>
    <t>2020-03-01</t>
  </si>
  <si>
    <t>2017-03-01</t>
  </si>
  <si>
    <t>1990-07-01 - 2024-12-01</t>
  </si>
  <si>
    <t>1531-5487</t>
  </si>
  <si>
    <t>0020-9996</t>
  </si>
  <si>
    <t>1879-1190</t>
  </si>
  <si>
    <t>https://ovidsp.ovid.com/rss/journals/00004623/current.rss</t>
  </si>
  <si>
    <t>1982-03-01</t>
  </si>
  <si>
    <t>1533-9866</t>
  </si>
  <si>
    <t>http://journals.lww.com/co-neurology</t>
  </si>
  <si>
    <t>http://journals.lww.com/pain</t>
  </si>
  <si>
    <t>https://ovidsp.ovid.com/rss/journals/00006396/pap.rss</t>
  </si>
  <si>
    <t>https://ovidsp.ovid.com/rss/journals/00003677/current.rss</t>
  </si>
  <si>
    <t>2214-1677</t>
  </si>
  <si>
    <t>https://ovidsp.ovid.com/rss/journals/00019052/current.rss</t>
  </si>
  <si>
    <t>https://ovidsp.ovid.com/rss/journals/00002281/current.rss</t>
  </si>
  <si>
    <t>1553-4287</t>
  </si>
  <si>
    <t>https://ovidsp.ovid.com/rss/journals/00002508/pap.rss</t>
  </si>
  <si>
    <t>1993-01-01</t>
  </si>
  <si>
    <t>1536-0210</t>
  </si>
  <si>
    <t>2160-2204</t>
  </si>
  <si>
    <t>0148-396X</t>
  </si>
  <si>
    <t>0891-3633</t>
  </si>
  <si>
    <t>1953-01-01</t>
  </si>
  <si>
    <t>http://journals.lww.com/co-rheumatology</t>
  </si>
  <si>
    <t>0029-7828</t>
  </si>
  <si>
    <t>00006534</t>
  </si>
  <si>
    <t>1995-01-01 - 2011-12-01</t>
  </si>
  <si>
    <t>1996-01-01 - 1999-04-15</t>
  </si>
  <si>
    <t>https://ovidsp.ovid.com/rss/journals/00002508/current.rss</t>
  </si>
  <si>
    <t>1040-2446</t>
  </si>
  <si>
    <t>1531-703X</t>
  </si>
  <si>
    <t>01787389</t>
  </si>
  <si>
    <t>ISBN-10</t>
  </si>
  <si>
    <t>1979-01-01</t>
  </si>
  <si>
    <t>Current Subscription</t>
  </si>
  <si>
    <t>https://ovidsp.ovid.com/rss/journals/00042752/pap.rss</t>
  </si>
  <si>
    <t>2018-05-01 - 2025-03-01</t>
  </si>
  <si>
    <t>https://ovidsp.ovid.com/rss/journals/00153307/current.rss</t>
  </si>
  <si>
    <t>1975-07-01 - 1979-11-01</t>
  </si>
  <si>
    <t>https://ovidsp.ovid.com/rss/journals/00002371/current.rss</t>
  </si>
  <si>
    <t>https://ovidsp.ovid.com/rss/journals/00005650/pap.rss</t>
  </si>
  <si>
    <t>1950-01-01</t>
  </si>
  <si>
    <t>LWW High Impact Collection 2024 - Renewal Only</t>
  </si>
  <si>
    <t>00001888</t>
  </si>
  <si>
    <t>2001-01-01 - 2025-01-01</t>
  </si>
  <si>
    <t>2020-01-01 - 2024-12-01</t>
  </si>
  <si>
    <t>Liver Transplantation</t>
  </si>
  <si>
    <t>1995-01-01 - 2025-01-01</t>
  </si>
  <si>
    <t>1982-03-01 - 2025-02-01</t>
  </si>
  <si>
    <t>1536-5409</t>
  </si>
  <si>
    <t>http://journals.lww.com/epidem</t>
  </si>
  <si>
    <t>https://journals.lww.com/annalsofsurgery/Citation/1936/05000/Transactions_of_the_Southern_Surgical_Association_.1.aspx</t>
  </si>
  <si>
    <t>1536-3708</t>
  </si>
  <si>
    <t>https://ovidsp.ovid.com/rss/journals/00004268/current.rss</t>
  </si>
  <si>
    <t>00002060</t>
  </si>
  <si>
    <t>1473-6535</t>
  </si>
  <si>
    <t>Journal of Clinical Psychopharmacology</t>
  </si>
  <si>
    <t>Epidemiology</t>
  </si>
  <si>
    <t>1999-01-01 - 2025-01-01</t>
  </si>
  <si>
    <t>1S</t>
  </si>
  <si>
    <t>https://ovidsp.ovid.com/rss/journals/00043605/current.rss</t>
  </si>
  <si>
    <t>1555-9041</t>
  </si>
  <si>
    <t>Circulation</t>
  </si>
  <si>
    <t>2011-06-01</t>
  </si>
  <si>
    <t>1079-5642</t>
  </si>
  <si>
    <t>1538-4667</t>
  </si>
  <si>
    <t>01445473</t>
  </si>
  <si>
    <t>0890-5339</t>
  </si>
  <si>
    <t>http://journals.lww.com/ejanaesthesiology</t>
  </si>
  <si>
    <t>2641-7650</t>
  </si>
  <si>
    <t>OVIDSP</t>
  </si>
  <si>
    <t>http://journals.lww.com/jaaosglobal</t>
  </si>
  <si>
    <t>https://ovidsp.ovid.com/rss/journals/01277230/current.rss</t>
  </si>
  <si>
    <t>00007435</t>
  </si>
  <si>
    <t>Browse All Journals@Ovid</t>
  </si>
  <si>
    <t>American Journal of Physical Medicine &amp; Rehabilitation</t>
  </si>
  <si>
    <t>1050-642X</t>
  </si>
  <si>
    <t>http://journals.lww.com/lww-medicalcare</t>
  </si>
  <si>
    <t>https://ovidsp.ovid.com/rss/journals/00124278/pap.rss</t>
  </si>
  <si>
    <t>https://journals.lww.com/JASN/pages/default.aspx</t>
  </si>
  <si>
    <t>http://journals.lww.com/jbjscc</t>
  </si>
  <si>
    <t>LHIM-24-LGC</t>
  </si>
  <si>
    <t>http://journals.lww.com/anesthesia-analgesia</t>
  </si>
  <si>
    <t>2163-0933</t>
  </si>
  <si>
    <t>00005053</t>
  </si>
  <si>
    <t>http://journals.lww.com/acsm-essr</t>
  </si>
  <si>
    <t>https://ovidsp.ovid.com/rss/journals/00124278/current.rss</t>
  </si>
  <si>
    <t>0041-1337</t>
  </si>
  <si>
    <t>1872-6623</t>
  </si>
  <si>
    <t>0032-1052</t>
  </si>
  <si>
    <t>AIDS</t>
  </si>
  <si>
    <t>2373-8731</t>
  </si>
  <si>
    <t>0091-6331</t>
  </si>
  <si>
    <t>The Clinical Journal of Pain</t>
  </si>
  <si>
    <t>2013-10-01 - 2017-12-15</t>
  </si>
  <si>
    <t>Browse Your Journals@Ovid</t>
  </si>
  <si>
    <t>https://journals.lww.com/md-journal/</t>
  </si>
  <si>
    <t>Psychosomatic Medicine</t>
  </si>
  <si>
    <t>https://ovidsp.ovid.com/rss/journals/00000658/pap.rss</t>
  </si>
  <si>
    <t>https://journals.lww.com/otainternational</t>
  </si>
  <si>
    <t>https://www.ahajournals.org/journal/res</t>
  </si>
  <si>
    <t>Ear &amp; Hearing</t>
  </si>
  <si>
    <t>http://journals.lww.com/jonmd</t>
  </si>
  <si>
    <t>02273893</t>
  </si>
  <si>
    <t>2471-2531</t>
  </si>
  <si>
    <t>2330-9180</t>
  </si>
  <si>
    <t>1922-05-01</t>
  </si>
  <si>
    <t>0025-7079</t>
  </si>
  <si>
    <t>00006454</t>
  </si>
  <si>
    <t>0009-7322</t>
  </si>
  <si>
    <t>https://ovidsp.ovid.com/rss/journals/00002060/pap.rss</t>
  </si>
  <si>
    <t>1040-8711</t>
  </si>
  <si>
    <t>1993-09-01 - 2025-01-15</t>
  </si>
  <si>
    <t>0022-5347</t>
  </si>
  <si>
    <t>2025-01-28</t>
  </si>
  <si>
    <t>2024-12-01</t>
  </si>
  <si>
    <t>00000539</t>
  </si>
  <si>
    <t>https://ovidsp.ovid.com/rss/journals/01277230/pap.rss</t>
  </si>
  <si>
    <t>https://ovidsp.ovid.com/rss/journals/00006396/current.rss</t>
  </si>
  <si>
    <t>https://n.neurology.org/</t>
  </si>
  <si>
    <t>Journal of the American College of Surgeons</t>
  </si>
  <si>
    <t>00002508</t>
  </si>
  <si>
    <t>https://ovidsp.ovid.com/rss/journals/00004424/current.rss</t>
  </si>
  <si>
    <t>Medical Care</t>
  </si>
  <si>
    <t>https://ovidsp.ovid.com/rss/journals/00003226/current.rss</t>
  </si>
  <si>
    <t>https://ovidsp.ovid.com/rss/journals/00003453/pap.rss</t>
  </si>
  <si>
    <t>https://ovidsp.ovid.com/rss/journals/00001648/current.rss</t>
  </si>
  <si>
    <t>Journal of Orthopaedic Trauma</t>
  </si>
  <si>
    <t>2013-04-01</t>
  </si>
  <si>
    <t>https://journals.lww.com/annalsofsurgery/Citation/1934/10000/TRANSACTIONS_OF_THE_AMERICAN_SURGICAL_ASSOCIATION.1.aspx</t>
  </si>
  <si>
    <t>http://journals.lww.com/co-lipidology</t>
  </si>
  <si>
    <t>2025-01-07</t>
  </si>
  <si>
    <t>https://ovidsp.ovid.com/rss/journals/00002030/pap.rss</t>
  </si>
  <si>
    <t>Journal of Urology</t>
  </si>
  <si>
    <t>ShortCode</t>
  </si>
  <si>
    <t>https://ovidsp.ovid.com/rss/journals/00006114/current.rss</t>
  </si>
  <si>
    <t>https://ovidsp.ovid.com/rss/journals/00006842/current.rss</t>
  </si>
  <si>
    <t>12S</t>
  </si>
  <si>
    <t>1533-712X</t>
  </si>
  <si>
    <t>https://ovidsp.ovid.com/rss/journals/00006123/pap.rss</t>
  </si>
  <si>
    <t>http://journals.lww.com/aidsonline</t>
  </si>
  <si>
    <t>Journal of the American Society of Nephrology</t>
  </si>
  <si>
    <t>1536-5964</t>
  </si>
  <si>
    <t>01271212</t>
  </si>
  <si>
    <t>1981-01-01</t>
  </si>
  <si>
    <t>Year Coverage</t>
  </si>
  <si>
    <t>00003012</t>
  </si>
  <si>
    <t>0022-5282</t>
  </si>
  <si>
    <t>Journal of Bone and Joint Surgery</t>
  </si>
  <si>
    <t>2003-01-01</t>
  </si>
  <si>
    <t>1524-4571</t>
  </si>
  <si>
    <t>http://journals.lww.com/headtraumarehab</t>
  </si>
  <si>
    <t>http://journals.lww.com/painrpts</t>
  </si>
  <si>
    <t>Edition</t>
  </si>
  <si>
    <t>PAP RSS Feed URL</t>
  </si>
  <si>
    <t>2998-8748</t>
  </si>
  <si>
    <t>https://nn.neurology.org/</t>
  </si>
  <si>
    <t>https://ovidsp.ovid.com/rss/journals/01720096/current.rss</t>
  </si>
  <si>
    <t>https://journals.lww.com/journalacs/Pages/default.aspx</t>
  </si>
  <si>
    <t>02224449</t>
  </si>
  <si>
    <t>2000-01-01 - 2025-01-01</t>
  </si>
  <si>
    <t>1049-8834</t>
  </si>
  <si>
    <t>https://ovidsp.ovid.com/rss/journals/01979360/current.rss</t>
  </si>
  <si>
    <t>2011-07-13 - 2024-10-01</t>
  </si>
  <si>
    <t>https://ovidsp.ovid.com/rss/journals/00003012/pap.rss</t>
  </si>
  <si>
    <t>01787401</t>
  </si>
  <si>
    <t>1975-07-01</t>
  </si>
  <si>
    <t>2017-12-15</t>
  </si>
  <si>
    <t>1873-4502</t>
  </si>
  <si>
    <t>00006114</t>
  </si>
  <si>
    <t>http://journals.lww.com/aacr</t>
  </si>
  <si>
    <t>https://ovidsp.ovid.com/rss/journals/00042752/current.rss</t>
  </si>
  <si>
    <t>1996-03-01 - 2025-01-01</t>
  </si>
  <si>
    <t>A&amp;A Practice</t>
  </si>
  <si>
    <t>https://ovidsp.ovid.com/rss/journals/00001888/pap.rss</t>
  </si>
  <si>
    <t>1944-7884</t>
  </si>
  <si>
    <t>https://ovidsp.ovid.com/rss/journals/00006534/current.rss</t>
  </si>
  <si>
    <t>A&amp;A Case Reports</t>
  </si>
  <si>
    <t>2020-01-01</t>
  </si>
  <si>
    <t>2160-3251</t>
  </si>
  <si>
    <t>00007670</t>
  </si>
  <si>
    <t>1530-0358</t>
  </si>
  <si>
    <t>1077-9450</t>
  </si>
  <si>
    <t>https://ovidsp.ovid.com/rss/journals/00000434/pap.rss</t>
  </si>
  <si>
    <t>00042752</t>
  </si>
  <si>
    <t>1999-05-01 - 2025-01-01</t>
  </si>
  <si>
    <t>https://ovidsp.ovid.com/rss/journals/00042560/current.rss</t>
  </si>
  <si>
    <t>https://journals.lww.com/Kidney360/pages/default.aspx</t>
  </si>
  <si>
    <t>http://journals.lww.com/jbjsreviews</t>
  </si>
  <si>
    <t>1535-1386</t>
  </si>
  <si>
    <t>eISSN</t>
  </si>
  <si>
    <t>https://ovidsp.ovid.com/rss/journals/00002060/current.rss</t>
  </si>
  <si>
    <t>2018-01-01</t>
  </si>
  <si>
    <t>http://journals.lww.com/greenjournal</t>
  </si>
  <si>
    <t>2474-7661</t>
  </si>
  <si>
    <t>https://ovidsp.ovid.com/rss/journals/00003086/pap.rss</t>
  </si>
  <si>
    <t>http://journals.lww.com/investigativeradiology</t>
  </si>
  <si>
    <t>https://ovidsp.ovid.com/rss/journals/00004424/pap.rss</t>
  </si>
  <si>
    <t>Journal of Trauma: Injury, Infection &amp; Critical Care</t>
  </si>
  <si>
    <t>https://ovidsp.ovid.com/rss/journals/00019464/pap.rss</t>
  </si>
  <si>
    <t>0270-9139</t>
  </si>
  <si>
    <t>2017-03-01 - 2024-12-01</t>
  </si>
  <si>
    <t>https://ovidsp.ovid.com/rss/journals/02200512/current.rss</t>
  </si>
  <si>
    <t>https://ovidsp.ovid.com/rss/journals/00126334/pap.rss</t>
  </si>
  <si>
    <t>00019052</t>
  </si>
  <si>
    <t>American Journal of Gastroenterology</t>
  </si>
  <si>
    <t>JBJS Reviews</t>
  </si>
  <si>
    <t>2016-10-01 - 2024-10-01</t>
  </si>
  <si>
    <t>Arteriosclerosis</t>
  </si>
  <si>
    <t>Pediatric Infectious Disease Journal</t>
  </si>
  <si>
    <t>https://ovidsp.ovid.com/rss/journals/00124635/pap.rss</t>
  </si>
  <si>
    <t>2015-06-01 - 2025-02-01</t>
  </si>
  <si>
    <t>https://ovidsp.ovid.com/rss/journals/00006254/current.rss</t>
  </si>
  <si>
    <t>01515467</t>
  </si>
  <si>
    <t>http://journals.lww.com/jorthotrauma</t>
  </si>
  <si>
    <t>RSS Feed URL</t>
  </si>
  <si>
    <t>https://journals.lww.com/jaids/</t>
  </si>
  <si>
    <t>http://journals.lww.com/psychopharmacology</t>
  </si>
  <si>
    <t>Critical Care Medicine</t>
  </si>
  <si>
    <t>2024-10-01</t>
  </si>
  <si>
    <t>https://pubs.asahq.org/</t>
  </si>
  <si>
    <t>https://ovidsp.ovid.com/rss/journals/00003017/current.rss</t>
  </si>
  <si>
    <t>https://journals.lww.com/hep/pages/default.aspx</t>
  </si>
  <si>
    <t>1997-01-01 - 2025-01-01</t>
  </si>
  <si>
    <t>https://ovidsp.ovid.com/rss/journals/00125480/current.rss</t>
  </si>
  <si>
    <t>http://journals.lww.com/clinicalpain</t>
  </si>
  <si>
    <t>https://ovidsp.ovid.com/rss/journals/00594858/current.rss</t>
  </si>
  <si>
    <t>Browse Books@Ovid</t>
  </si>
  <si>
    <t>2013-04-01 - 2024-12-01</t>
  </si>
  <si>
    <t>0275-004X</t>
  </si>
  <si>
    <t>00007632</t>
  </si>
  <si>
    <t>2332-7812</t>
  </si>
  <si>
    <t>http://journals.lww.com/corneajrnl</t>
  </si>
  <si>
    <t>Title</t>
  </si>
  <si>
    <t>1953-01-01 - 2025-01-03</t>
  </si>
  <si>
    <t>https://ovidsp.ovid.com/rss/journals/00003446/current.rss</t>
  </si>
  <si>
    <t>2025-03-01</t>
  </si>
  <si>
    <t>Neurosurgery Practice</t>
  </si>
  <si>
    <t>Neurosurgery Open</t>
  </si>
  <si>
    <t>00000838</t>
  </si>
  <si>
    <t>1531-6963</t>
  </si>
  <si>
    <t>1524-4539</t>
  </si>
  <si>
    <t>Stroke</t>
  </si>
  <si>
    <t>Wolters Kluwer Health _ Lippincott Williams &amp; Wilkins</t>
  </si>
  <si>
    <t>1940-5480</t>
  </si>
  <si>
    <t>2011-12-01</t>
  </si>
  <si>
    <t>2004-02-01 - 2025-01-01</t>
  </si>
  <si>
    <t>0195-9131</t>
  </si>
  <si>
    <t>0885-9701</t>
  </si>
  <si>
    <t>Current Opinion in Lipidology</t>
  </si>
  <si>
    <t>Pub Year</t>
  </si>
  <si>
    <t>2001-01-01 - 2017-05-19</t>
  </si>
  <si>
    <t>https://ovidsp.ovid.com/rss/journals/00003017/pap.rss</t>
  </si>
  <si>
    <t>0009-921X</t>
  </si>
  <si>
    <t>Anesthesia &amp; Analgesia</t>
  </si>
  <si>
    <t>https://ovidsp.ovid.com/rss/journals/01787389/current.rss</t>
  </si>
  <si>
    <t>http://journals.lww.com/annalsplasticsurgery</t>
  </si>
  <si>
    <t>1572-0241</t>
  </si>
  <si>
    <t>http://journals.lww.com/immunotherapy-journal</t>
  </si>
  <si>
    <t>2015-01-01</t>
  </si>
  <si>
    <t>2015-01-01 - 2024-12-01</t>
  </si>
  <si>
    <t>http://journals.lww.com/annalsofsurgery</t>
  </si>
  <si>
    <t>Neurology Genetics</t>
  </si>
  <si>
    <t>Journal of Acquired Immune Deficiency Syndromes and Human Retrovirology</t>
  </si>
  <si>
    <t>01586158</t>
  </si>
  <si>
    <t>PAIN Reports</t>
  </si>
  <si>
    <t>AccessType</t>
  </si>
  <si>
    <t>https://ovidsp.ovid.com/rss/journals/02054229/current.rss</t>
  </si>
  <si>
    <t>https://ovidsp.ovid.com/rss/journals/01720097/current.rss</t>
  </si>
  <si>
    <t>https://ovidsp.ovid.com/rss/journals/01845228/current.rss</t>
  </si>
  <si>
    <t>https://ovidsp.ovid.com/rss/journals/00006842/pap.rss</t>
  </si>
  <si>
    <t>Spine: Affiliated Society Meeting Abstracts</t>
  </si>
  <si>
    <t>https://ovidsp.ovid.com/rss/journals/00004872/pap.rss</t>
  </si>
  <si>
    <t>https://ng.neurology.org/</t>
  </si>
  <si>
    <t>https://ovidsp.ovid.com/rss/journals/00006982/pap.rss</t>
  </si>
  <si>
    <t>http://journals.lww.com/jbjsest</t>
  </si>
  <si>
    <t>https://ovidsp.ovid.com/rss/journals/00006534/pap.rss</t>
  </si>
  <si>
    <t>Plastic and Reconstructive Surgery - Global Open</t>
  </si>
  <si>
    <t>ISBN-13</t>
  </si>
  <si>
    <t>02275289</t>
  </si>
  <si>
    <t>1530-0293</t>
  </si>
  <si>
    <t>0003-4932</t>
  </si>
  <si>
    <t>https://ovidsp.ovid.com/rss/journals/00005792/current.rss</t>
  </si>
  <si>
    <t>1548-2545</t>
  </si>
  <si>
    <t>1991-01-01 - 1994-12-01</t>
  </si>
  <si>
    <t>0304-3959</t>
  </si>
  <si>
    <t>01277230</t>
  </si>
  <si>
    <t>https://ovidsp.ovid.com/rss/journals/00006250/current.rss</t>
  </si>
  <si>
    <t>1981-01-01 - 2025-01-01</t>
  </si>
  <si>
    <t>Plastic &amp; Reconstructive Surgery</t>
  </si>
  <si>
    <t>Obstetrics &amp; Gynecology</t>
  </si>
  <si>
    <t>Current Researches in Anesthesia &amp; Analgesia</t>
  </si>
  <si>
    <t>1524-4563</t>
  </si>
  <si>
    <t>1999-05-01</t>
  </si>
  <si>
    <t>1064-8011</t>
  </si>
  <si>
    <t>Advances in Anatomic Pathology</t>
  </si>
  <si>
    <t>http://journals.lww.com/psychosomaticmedicine</t>
  </si>
  <si>
    <t>1524-4628</t>
  </si>
  <si>
    <t>https://ovidsp.ovid.com/rss/journals/00001751/pap.rss</t>
  </si>
  <si>
    <t>2017-05-19</t>
  </si>
  <si>
    <t>9-3515-2497-3</t>
  </si>
  <si>
    <t>1997-01-01</t>
  </si>
  <si>
    <t>0003-2999</t>
  </si>
  <si>
    <t>1996-01-01</t>
  </si>
  <si>
    <t>0148-7043</t>
  </si>
  <si>
    <t>http://journals.lww.com/prsgo</t>
  </si>
  <si>
    <t>Clinical Journal of the American Society of Nephrology</t>
  </si>
  <si>
    <t>https://ovidsp.ovid.com/rss/journals/00003246/current.rss</t>
  </si>
  <si>
    <t>1996-01-01 - 2025-01-01</t>
  </si>
  <si>
    <t>1998-02-01 - 2024-12-01</t>
  </si>
  <si>
    <t>Current Opinion in Neurology</t>
  </si>
  <si>
    <t>1528-1175</t>
  </si>
  <si>
    <t>2834-4383</t>
  </si>
  <si>
    <t>https://ovidsp.ovid.com/rss/journals/00001622/pap.rss</t>
  </si>
  <si>
    <t>0277-3740</t>
  </si>
  <si>
    <t>0039-2499</t>
  </si>
  <si>
    <t>https://ovidsp.ovid.com/rss/journals/01787401/current.rss</t>
  </si>
  <si>
    <t>https://ovidsp.ovid.com/rss/journals/01709767/current.rss</t>
  </si>
  <si>
    <t>https://ovidsp.ovid.com/rss/journals/00007670/current.rss</t>
  </si>
  <si>
    <t>Journal Title</t>
  </si>
  <si>
    <t>http://journals.lww.com/cancernursingonline</t>
  </si>
  <si>
    <t>Beginning Issue</t>
  </si>
  <si>
    <t>0009-7330</t>
  </si>
  <si>
    <t>Journal of Hypertension</t>
  </si>
  <si>
    <t>2001-01-01</t>
  </si>
  <si>
    <t>http://journals.lww.com/transplantjournal</t>
  </si>
  <si>
    <t>https://ovidsp.ovid.com/rss/journals/00001622/current.rss</t>
  </si>
  <si>
    <t>2004-02-01</t>
  </si>
  <si>
    <t>OfferedOn</t>
  </si>
  <si>
    <t>https://ovidsp.ovid.com/rss/journals/00007435/pap.rss</t>
  </si>
  <si>
    <t>2013-06-01 - 2025-01-01</t>
  </si>
  <si>
    <t>Journal of Trauma and Acute Care Surgery</t>
  </si>
  <si>
    <t>0090-3493</t>
  </si>
  <si>
    <t>https://ovidsp.ovid.com/rss/journals/01515467/current.rss</t>
  </si>
  <si>
    <t>1550-509X</t>
  </si>
  <si>
    <t>00000478</t>
  </si>
  <si>
    <t>Publisher</t>
  </si>
  <si>
    <t>00004714</t>
  </si>
  <si>
    <t>1524-4040</t>
  </si>
  <si>
    <t>2004-01-01 - 2025-01-01</t>
  </si>
  <si>
    <t>https://ovidsp.ovid.com/rss/journals/01515467/pap.rss</t>
  </si>
  <si>
    <t>https://journals.lww.com/lt/pages/default.aspx</t>
  </si>
  <si>
    <t>1350-7540</t>
  </si>
  <si>
    <t>https://ovidsp.ovid.com/rss/journals/00126334/current.rss</t>
  </si>
  <si>
    <t>https://ovidsp.ovid.com/rss/journals/00004268/pap.rss</t>
  </si>
  <si>
    <t>1993-09-01</t>
  </si>
  <si>
    <t>https://ovidsp.ovid.com/rss/journals/00007632/current.rss</t>
  </si>
  <si>
    <t>1538-9804</t>
  </si>
  <si>
    <t>1922-05-01 - 2024-12-27</t>
  </si>
  <si>
    <t>2013-11-19 - 2024-12-01</t>
  </si>
  <si>
    <t>0263-6352</t>
  </si>
  <si>
    <t>2014-06-01 - 2025-03-01</t>
  </si>
  <si>
    <t>Transactions of the ... Meeting of the American Surgical Association</t>
  </si>
  <si>
    <t>00004623</t>
  </si>
  <si>
    <t>Current Opinion in Oncology</t>
  </si>
  <si>
    <t>http://journals.lww.com/dcrjournal</t>
  </si>
  <si>
    <t>Pain</t>
  </si>
  <si>
    <t>https://ovidsp.ovid.com/rss/journals/00152232/current.rss</t>
  </si>
  <si>
    <t>ThirdParty Jumpstart</t>
  </si>
  <si>
    <t>https://journals.lww.com/ajg/pages/default.aspx</t>
  </si>
  <si>
    <t>1873-233X</t>
  </si>
  <si>
    <t>http://journals.lww.com/jtrauma</t>
  </si>
  <si>
    <t>1537-4513</t>
  </si>
  <si>
    <t>http://journals.lww.com/acsm-msse</t>
  </si>
  <si>
    <t>2023-03-01</t>
  </si>
  <si>
    <t>01845228</t>
  </si>
  <si>
    <t>1537-7385</t>
  </si>
  <si>
    <t>1997-01-01 - 2025-02-01</t>
  </si>
  <si>
    <t>2163-0763</t>
  </si>
  <si>
    <t>https://ovidsp.ovid.com/rss/journals/01874474/current.rss</t>
  </si>
  <si>
    <t>https://ovidsp.ovid.com/rss/journals/02158035/current.rss</t>
  </si>
  <si>
    <t>https://ovidsp.ovid.com/rss/journals/00005373/current.rss</t>
  </si>
  <si>
    <t>2013-10-01</t>
  </si>
  <si>
    <t>0147-5185</t>
  </si>
  <si>
    <t>Search Books@Ovid</t>
  </si>
  <si>
    <t>Journal of Nervous &amp; Mental Disease</t>
  </si>
  <si>
    <t>00005373</t>
  </si>
  <si>
    <t>Order</t>
  </si>
  <si>
    <t>0029-7844</t>
  </si>
  <si>
    <t>https://ovidsp.ovid.com/rss/journals/00003246/pap.rss</t>
  </si>
  <si>
    <t>https://cp.neurology.org/</t>
  </si>
  <si>
    <t>http://journals.lww.com/spinejournalabstracts</t>
  </si>
  <si>
    <t>1981-01-01 - 1990-11-01</t>
  </si>
  <si>
    <t>https://ovidsp.ovid.com/rss/journals/00007890/pap.rss</t>
  </si>
  <si>
    <t>Transactions of the Southern Surgical Association</t>
  </si>
  <si>
    <t>https://ovidsp.ovid.com/rss/journals/02158034/current.rss</t>
  </si>
  <si>
    <t>https://ovidsp.ovid.com/rss/journals/00005131/pap.rss</t>
  </si>
  <si>
    <t>00003677</t>
  </si>
  <si>
    <t>Academic Medicine</t>
  </si>
  <si>
    <t>Arteriosclerosis, Thrombosis, &amp; Vascular Biology</t>
  </si>
  <si>
    <t>https://ovidsp.ovid.com/rss/journals/00003643/pap.rss</t>
  </si>
  <si>
    <t>1996-01-15 - 2025-01-01</t>
  </si>
  <si>
    <t>http://journals.lww.com/ajpmr</t>
  </si>
  <si>
    <t>https://ovidsp.ovid.com/rss/journals/00019052/pap.rss</t>
  </si>
  <si>
    <t>2633-0873</t>
  </si>
  <si>
    <t>https://ovidsp.ovid.com/rss/journals/00000539/current.rss</t>
  </si>
  <si>
    <t>JBJS Open Access</t>
  </si>
  <si>
    <t>https://ovidsp.ovid.com/rss/journals/02158034/pap.rss</t>
  </si>
  <si>
    <t>https://www.ahajournals.org/journal/atvb</t>
  </si>
  <si>
    <t>1530-0315</t>
  </si>
  <si>
    <t>https://ovidsp.ovid.com/rss/journals/00076734/pap.rss</t>
  </si>
  <si>
    <t>1539-2864</t>
  </si>
  <si>
    <t>https://ovidsp.ovid.com/rss/journals/00000637/pap.rss</t>
  </si>
  <si>
    <t>1999-02-01</t>
  </si>
  <si>
    <t>https://ovidsp.ovid.com/rss/journals/01938936/current.rss</t>
  </si>
  <si>
    <t>http://journals.lww.com/ear-hearing</t>
  </si>
  <si>
    <t>00003643</t>
  </si>
  <si>
    <t>2006-01-01 - 2024-12-01</t>
  </si>
  <si>
    <t>1993-01-01 - 2025-01-01</t>
  </si>
  <si>
    <t>https://ovidsp.ovid.com/rss/journals/00006454/current.rss</t>
  </si>
  <si>
    <t>Beginning Year Coverage</t>
  </si>
  <si>
    <t>1555-905X</t>
  </si>
  <si>
    <t>http://journals.lww.com/jaaos</t>
  </si>
  <si>
    <t>https://ovidsp.ovid.com/rss/journals/00002820/current.rss</t>
  </si>
  <si>
    <t>1473-6551</t>
  </si>
  <si>
    <t>0148-5717</t>
  </si>
  <si>
    <t>1473-5571</t>
  </si>
  <si>
    <t>https://ovidsp.ovid.com/rss/journals/00007435/current.rss</t>
  </si>
  <si>
    <t>2575-3126</t>
  </si>
  <si>
    <t>Hepatology</t>
  </si>
  <si>
    <t>Latest Volume</t>
  </si>
  <si>
    <t>Cancer Nursing</t>
  </si>
  <si>
    <t>2376-7839</t>
  </si>
  <si>
    <t>2331-6993</t>
  </si>
  <si>
    <t>Journal of Head Trauma Rehabilitation</t>
  </si>
  <si>
    <t>American Journal of Surgical Pathology</t>
  </si>
  <si>
    <t>https://ovidsp.ovid.com/rss/journals/00005650/current.rss</t>
  </si>
  <si>
    <t>00001648</t>
  </si>
  <si>
    <t>1524-9557</t>
  </si>
  <si>
    <t>0162-220X</t>
  </si>
  <si>
    <t>00006250</t>
  </si>
  <si>
    <t>00005650</t>
  </si>
  <si>
    <t>1970-01-01</t>
  </si>
  <si>
    <t>2025-02-01</t>
  </si>
  <si>
    <t>1922-08-01</t>
  </si>
  <si>
    <t>1996-01-01 - 2025-01-15</t>
  </si>
  <si>
    <t>JAIDS Journal of Acquired Immune Deficiency Syndromes</t>
  </si>
  <si>
    <t>2163-0402</t>
  </si>
  <si>
    <t>2015-02-01 - 2025-01-01</t>
  </si>
  <si>
    <t>Chapman's Comprehensive Orthopaedic Surgery</t>
  </si>
  <si>
    <t>Consortia CustName</t>
  </si>
  <si>
    <t>Book Title</t>
  </si>
  <si>
    <t>https://www.ahajournals.org/journal/hyp</t>
  </si>
  <si>
    <t>1072-4109</t>
  </si>
  <si>
    <t>1524-4636</t>
  </si>
  <si>
    <t>0265-0215</t>
  </si>
  <si>
    <t>1956-11-01</t>
  </si>
  <si>
    <t>https://ovidsp.ovid.com/rss/journals/00000542/current.rss</t>
  </si>
  <si>
    <t>http://journals.lww.com/obgynsurvey</t>
  </si>
  <si>
    <t>https://ovidsp.ovid.com/rss/journals/00002820/pap.rss</t>
  </si>
  <si>
    <t>01861735</t>
  </si>
  <si>
    <t>https://ovidsp.ovid.com/rss/journals/00000838/current.rss</t>
  </si>
  <si>
    <t>Latest Year Coverage</t>
  </si>
  <si>
    <t>2169-7574</t>
  </si>
  <si>
    <t>https://ovidsp.ovid.com/rss/journals/00001751/current.rss</t>
  </si>
  <si>
    <t>1950-01-01 - 2025-01-07</t>
  </si>
  <si>
    <t>Medicine</t>
  </si>
  <si>
    <t>2013-11-19</t>
  </si>
  <si>
    <t>01586154</t>
  </si>
  <si>
    <t>https://ovidsp.ovid.com/rss/journals/00003453/current.rss</t>
  </si>
  <si>
    <t>https://journals.lww.com/neuopenonline/pages/default.aspx</t>
  </si>
  <si>
    <t>00004424</t>
  </si>
  <si>
    <t>1979-11-01</t>
  </si>
  <si>
    <t>Hypertension</t>
  </si>
  <si>
    <t>2011-07-13</t>
  </si>
  <si>
    <t>2016-10-01</t>
  </si>
  <si>
    <t>https://ovidsp.ovid.com/rss/journals/00001648/pap.rss</t>
  </si>
  <si>
    <t>1526-632X</t>
  </si>
  <si>
    <t>Investigative Radiology</t>
  </si>
  <si>
    <t>00004872</t>
  </si>
  <si>
    <t>http://journals.lww.com/onsonline</t>
  </si>
  <si>
    <t>https://ovidsp.ovid.com/rss/journals/00006454/pap.rss</t>
  </si>
  <si>
    <t>2004-01-01</t>
  </si>
  <si>
    <t>1995-01-01 - 2024-12-01</t>
  </si>
  <si>
    <t>1534-6080</t>
  </si>
  <si>
    <t>https://ovidsp.ovid.com/rss/journals/00005768/current.rss</t>
  </si>
  <si>
    <t>https://ovidsp.ovid.com/rss/journals/01586154/pap.rss</t>
  </si>
  <si>
    <t>1531-2291</t>
  </si>
  <si>
    <t>https://ovidsp.ovid.com/rss/journals/01586154/current.rss</t>
  </si>
  <si>
    <t>0002-9270</t>
  </si>
  <si>
    <t>1044-3983</t>
  </si>
  <si>
    <t>JBJS Essential Surgical Techniques</t>
  </si>
  <si>
    <t>https://ovidsp.ovid.com/rss/journals/00002371/pap.rss</t>
  </si>
  <si>
    <t>1525-4135</t>
  </si>
  <si>
    <t>2329-9185</t>
  </si>
  <si>
    <t>Clinical Orthopaedics &amp; Related Research</t>
  </si>
  <si>
    <t>Journal of Strength &amp; Conditioning Research</t>
  </si>
  <si>
    <t>Spine</t>
  </si>
  <si>
    <t>0066-0833</t>
  </si>
  <si>
    <t>1996-02-01</t>
  </si>
  <si>
    <t>1999-04-15</t>
  </si>
  <si>
    <t>Prod Code</t>
  </si>
  <si>
    <t>Neurology Clinical Practice</t>
  </si>
  <si>
    <t>European Journal of Anaesthesiology</t>
  </si>
  <si>
    <t>00003017</t>
  </si>
  <si>
    <t>0021-9355</t>
  </si>
  <si>
    <t>1995-02-01 - 2025-01-01</t>
  </si>
  <si>
    <t>4th_Edition</t>
  </si>
  <si>
    <t>01720097</t>
  </si>
  <si>
    <t>2472-7245</t>
  </si>
  <si>
    <t>1991-01-01</t>
  </si>
  <si>
    <t>https://ovidsp.ovid.com/rss/journals/00005131/current.rss</t>
  </si>
  <si>
    <t>OTA International</t>
  </si>
  <si>
    <t>2018-01-01 - 2024-12-01</t>
  </si>
  <si>
    <t>2015-01-01 - 2025-01-01</t>
  </si>
  <si>
    <t>00005768</t>
  </si>
  <si>
    <t>Neurology® Neuroimmunology &amp; Neuroinflammation</t>
  </si>
  <si>
    <t>https://ovidsp.ovid.com/rss/journals/00006123/current.rss</t>
  </si>
  <si>
    <t>Transplantation</t>
  </si>
  <si>
    <t>https://www.ahajournals.org/journal/str</t>
  </si>
  <si>
    <t>00000434</t>
  </si>
  <si>
    <t>https://ovidsp.ovid.com/rss/journals/00007670/pap.rss</t>
  </si>
  <si>
    <t>1527-3350</t>
  </si>
  <si>
    <t>2013-06-01</t>
  </si>
  <si>
    <t>0099-8125</t>
  </si>
  <si>
    <t>https://ovidsp.ovid.com/rss/journals/00041433/pap.rss</t>
  </si>
  <si>
    <t>2574-2167</t>
  </si>
  <si>
    <t>0003-3022</t>
  </si>
  <si>
    <t>00001622</t>
  </si>
  <si>
    <t>00124278</t>
  </si>
  <si>
    <t>http://journals.lww.com/retinajournal</t>
  </si>
  <si>
    <t>Medicine &amp; Science in Sports &amp; Exercise</t>
  </si>
  <si>
    <t>https://ovidsp.ovid.com/rss/journals/00019464/current.rss</t>
  </si>
  <si>
    <t>01720096</t>
  </si>
  <si>
    <t>2379-870X</t>
  </si>
  <si>
    <t>https://ovidsp.ovid.com/rss/journals/01709766/current.rss</t>
  </si>
  <si>
    <t>2010-01-01</t>
  </si>
  <si>
    <t>Journal of Cataract &amp; Refractive Surgery Online Case Reports</t>
  </si>
  <si>
    <t>00153307</t>
  </si>
  <si>
    <t>https://ovidsp.ovid.com/rss/journals/00007890/current.rss</t>
  </si>
  <si>
    <t>2011-06-01 - 2024-10-01</t>
  </si>
  <si>
    <t>00000637</t>
  </si>
  <si>
    <t>0957-9672</t>
  </si>
  <si>
    <t/>
  </si>
  <si>
    <t>1980-01-01</t>
  </si>
  <si>
    <t>00005131</t>
  </si>
  <si>
    <t>00019464</t>
  </si>
  <si>
    <t>https://ovidsp.ovid.com/rss/journals/01445473/pap.rss</t>
  </si>
  <si>
    <t>https://ovidsp.ovid.com/rss/journals/02224449/current.rss</t>
  </si>
  <si>
    <t>1532-0987</t>
  </si>
  <si>
    <t>02054229</t>
  </si>
  <si>
    <t>0360-9294</t>
  </si>
  <si>
    <t>https://ovidsp.ovid.com/rss/journals/00000539/pap.rss</t>
  </si>
  <si>
    <t>02200512</t>
  </si>
  <si>
    <t>00000542</t>
  </si>
  <si>
    <t>00003453</t>
  </si>
  <si>
    <t>01960901</t>
  </si>
  <si>
    <t>2015-03-01</t>
  </si>
  <si>
    <t>2998-8756</t>
  </si>
  <si>
    <t>ISSN</t>
  </si>
  <si>
    <t>https://ovidsp.ovid.com/rss/journals/00001199/current.rss</t>
  </si>
  <si>
    <t>00001751</t>
  </si>
  <si>
    <t>https://ovidsp.ovid.com/rss/journals/00125480/pap.rss</t>
  </si>
  <si>
    <t>02158034</t>
  </si>
  <si>
    <t>Product Name</t>
  </si>
  <si>
    <t>1995-01-01</t>
  </si>
  <si>
    <t>Neurology</t>
  </si>
  <si>
    <t>0276-5047</t>
  </si>
  <si>
    <t>1040-8746</t>
  </si>
  <si>
    <t>1995-01-01 - 2025-01-28</t>
  </si>
  <si>
    <t>https://ovidsp.ovid.com/rss/journals/01861735/current.rss</t>
  </si>
  <si>
    <t>1957-01-01</t>
  </si>
  <si>
    <t>2023-03-01 - 2025-03-01</t>
  </si>
  <si>
    <t>00594858</t>
  </si>
  <si>
    <t>https://ovidsp.ovid.com/rss/journals/00004714/current.rss</t>
  </si>
  <si>
    <t>Sexually Transmitted Diseases</t>
  </si>
  <si>
    <t>1528-1132</t>
  </si>
  <si>
    <t>1980-01-01 - 2025-01-01</t>
  </si>
  <si>
    <t>01709766</t>
  </si>
  <si>
    <t>http://journals.lww.com/jhypertension</t>
  </si>
  <si>
    <t>1529-4242</t>
  </si>
  <si>
    <t>Journal of Immunotherapy</t>
  </si>
  <si>
    <t>00006982</t>
  </si>
  <si>
    <t>2003-01-01 - 2003-01-01</t>
  </si>
  <si>
    <t>00002281</t>
  </si>
  <si>
    <t>Current Opinion in Rheumatology</t>
  </si>
  <si>
    <t>https://ovidsp.ovid.com/rss/journals/00006250/pap.rss</t>
  </si>
  <si>
    <t>https://ovidsp.ovid.com/rss/journals/00043605/pap.rss</t>
  </si>
  <si>
    <t>https://ovidsp.ovid.com/rss/journals/02039743/current.rss</t>
  </si>
  <si>
    <t>1536-4798</t>
  </si>
  <si>
    <t>http://journals.lww.com/nsca-jscr</t>
  </si>
  <si>
    <t>1998-02-01</t>
  </si>
  <si>
    <t>01874474</t>
  </si>
  <si>
    <t>0271-0749</t>
  </si>
  <si>
    <t>https://ovidsp.ovid.com/rss/journals/00003086/current.rss</t>
  </si>
  <si>
    <t>2003-01-01 - 2010-01-01</t>
  </si>
  <si>
    <t>Latest Issue</t>
  </si>
  <si>
    <t>https://ovidsp.ovid.com/rss/journals/01586158/current.rss</t>
  </si>
  <si>
    <t>https://ovidsp.ovid.com/rss/journals/00000542/pap.rss</t>
  </si>
  <si>
    <t>2015-06-01</t>
  </si>
  <si>
    <t>Journal of the American Academy of Orthopaedic Surgeons</t>
  </si>
  <si>
    <t>https://ovidsp.ovid.com/rss/journals/00006114/pap.rss</t>
  </si>
  <si>
    <t>https://ovidsp.ovid.com/rss/journals/00004872/current.rss</t>
  </si>
  <si>
    <t>1537-1948</t>
  </si>
  <si>
    <t>https://www.ahajournals.org/journal/circ</t>
  </si>
  <si>
    <t>1938-808X</t>
  </si>
  <si>
    <t>0022-3018</t>
  </si>
  <si>
    <t>Search Your Journals@Ovid</t>
  </si>
  <si>
    <t>0886-3350</t>
  </si>
  <si>
    <t>1537-4521</t>
  </si>
  <si>
    <t>Diseases of the Colon &amp; Rectum</t>
  </si>
  <si>
    <t>2332-4260</t>
  </si>
  <si>
    <t>Annals of Plastic Surgery</t>
  </si>
  <si>
    <t>00041433</t>
  </si>
  <si>
    <t>IsConsortia</t>
  </si>
  <si>
    <t>2016-07-01</t>
  </si>
  <si>
    <t>00043605</t>
  </si>
  <si>
    <t>https://ovidsp.ovid.com/rss/journals/01960901/current.rss</t>
  </si>
  <si>
    <t>https://ovidsp.ovid.com/rss/journals/02200512/pap.rss</t>
  </si>
  <si>
    <t>https://ovidsp.ovid.com/rss/journals/00003012/current.rss</t>
  </si>
  <si>
    <t>00042560</t>
  </si>
  <si>
    <t>00124635</t>
  </si>
  <si>
    <t>1990-11-01</t>
  </si>
  <si>
    <t>https://ovidsp.ovid.com/rss/journals/00041433/current.rss</t>
  </si>
  <si>
    <t>00004268</t>
  </si>
  <si>
    <t>1995-02-01</t>
  </si>
  <si>
    <t>1527-3792</t>
  </si>
  <si>
    <t>0028-3878</t>
  </si>
  <si>
    <t>https://ovidsp.ovid.com/rss/journals/00003446/pap.rss</t>
  </si>
  <si>
    <t>Neurosurgery</t>
  </si>
  <si>
    <t>https://journals.lww.com/neuopenonline/</t>
  </si>
  <si>
    <t>https://ovidsp.ovid.com/rss/journals/00003677/pap.rss</t>
  </si>
  <si>
    <t>http://journals.lww.com/ajsp</t>
  </si>
  <si>
    <t>http://journals.lww.com/ccmjournal</t>
  </si>
  <si>
    <t>01938936</t>
  </si>
  <si>
    <t>1999-02-01 - 2025-01-01</t>
  </si>
  <si>
    <t>CzechElib National Library of Technology</t>
  </si>
  <si>
    <t>https://journals.lww.com/neurosurgery/pages/default.aspx</t>
  </si>
  <si>
    <t>2025-01-01</t>
  </si>
  <si>
    <t>00002820</t>
  </si>
  <si>
    <t>2332-4252</t>
  </si>
  <si>
    <t>https://ovidsp.ovid.com/rss/journals/00005053/current.rss</t>
  </si>
  <si>
    <t>1957-01-01 - 2025-01-01</t>
  </si>
  <si>
    <t>2012-01-01</t>
  </si>
  <si>
    <t>https://ovidsp.ovid.com/rss/journals/02273893/current.rss</t>
  </si>
  <si>
    <t>Search All Journals@Ovid</t>
  </si>
  <si>
    <t>https://ovidsp.ovid.com/rss/journals/00002281/pap.rss</t>
  </si>
  <si>
    <t>00076734</t>
  </si>
  <si>
    <t>https://ovidsp.ovid.com/rss/journals/00007632/pap.rss</t>
  </si>
  <si>
    <t>2024-12-27</t>
  </si>
  <si>
    <t>https://ovidsp.ovid.com/rss/journals/00003226/pap.rss</t>
  </si>
  <si>
    <t>02158035</t>
  </si>
  <si>
    <t>Anesthesiology</t>
  </si>
  <si>
    <t>02039743</t>
  </si>
  <si>
    <t>1970-01-01 - 2025-01-01</t>
  </si>
  <si>
    <t>http://journals.lww.com/academicmedicine</t>
  </si>
  <si>
    <t>https://ovidsp.ovid.com/rss/journals/01271213/current.rss</t>
  </si>
  <si>
    <t>https://journals.lww.com/cjasn/pages/default.aspx</t>
  </si>
  <si>
    <t>1538-3008</t>
  </si>
  <si>
    <t>2012-01-01 - 2025-01-01</t>
  </si>
  <si>
    <t>2013-01-01 - 2024-12-01</t>
  </si>
  <si>
    <t>http://journals.lww.com/jaids</t>
  </si>
  <si>
    <t>http://journals.lww.com/jbjsjournal</t>
  </si>
  <si>
    <t>https://journals.lww.com/anesthesia-analgesia/Pages/issuelist.aspx?</t>
  </si>
  <si>
    <t>01709767</t>
  </si>
  <si>
    <t>Jumpstart</t>
  </si>
  <si>
    <t>2020-03-01 - 2023-03-01</t>
  </si>
  <si>
    <t>Cornea</t>
  </si>
  <si>
    <t>https://ovidsp.ovid.com/rss/journals/01271212/current.rss</t>
  </si>
  <si>
    <t>1072-7515</t>
  </si>
  <si>
    <t>https://www.auajournals.org/journal/juro</t>
  </si>
  <si>
    <t>0012-3706</t>
  </si>
  <si>
    <t>1990-07-01</t>
  </si>
  <si>
    <t>00126334</t>
  </si>
  <si>
    <t>1473-5598</t>
  </si>
  <si>
    <t>https://ovidsp.ovid.com/rss/journals/00001888/current.rss</t>
  </si>
  <si>
    <t>00006842</t>
  </si>
  <si>
    <t>https://journals.lww.com/</t>
  </si>
  <si>
    <t>00006396</t>
  </si>
  <si>
    <t>https://ovidsp.ovid.com/rss/journals/00004519/current.rss</t>
  </si>
  <si>
    <t>0362-2436</t>
  </si>
  <si>
    <t>00000658</t>
  </si>
  <si>
    <t>01271213</t>
  </si>
  <si>
    <t>1996-03-01</t>
  </si>
  <si>
    <t>Obstetrical &amp; Gynecological Survey</t>
  </si>
  <si>
    <t>http://journals.lww.com/co-oncology</t>
  </si>
  <si>
    <t>00003446</t>
  </si>
  <si>
    <t>2013-01-01</t>
  </si>
  <si>
    <t>1527-6465</t>
  </si>
  <si>
    <t>Annals of Surgery</t>
  </si>
  <si>
    <t>https://ovidsp.ovid.com/rss/journals/00005768/pap.rss</t>
  </si>
  <si>
    <t>00006123</t>
  </si>
  <si>
    <t>978-9-3515-2497-7</t>
  </si>
  <si>
    <t>https://ovidsp.ovid.com/rss/journals/01445473/current.rss</t>
  </si>
  <si>
    <t>https://ovidsp.ovid.com/rss/journals/00004714/pap.rss</t>
  </si>
  <si>
    <t>Exercise and Sport Sciences Reviews</t>
  </si>
  <si>
    <t>2015-02-01</t>
  </si>
  <si>
    <t>https://ovidsp.ovid.com/rss/journals/00006982/current.rss</t>
  </si>
  <si>
    <t>00003086</t>
  </si>
  <si>
    <t>2380-8934</t>
  </si>
  <si>
    <t>http://journals.lww.com/spinejournal</t>
  </si>
  <si>
    <t>http://journals.lww.com/anatomicpathology</t>
  </si>
  <si>
    <t>00001199</t>
  </si>
  <si>
    <t>https://ovidsp.ovid.com/rss/journals/01586158/pap.rss</t>
  </si>
  <si>
    <t>00005792</t>
  </si>
  <si>
    <t>2325-7237</t>
  </si>
  <si>
    <t>01979360</t>
  </si>
  <si>
    <t>http://journals.lww.com/jbjsoa</t>
  </si>
  <si>
    <t>1046-6673</t>
  </si>
  <si>
    <t>Kidney360</t>
  </si>
  <si>
    <t>Arteriosclerosis and Thrombosis: a Journal of Vascular Biology</t>
  </si>
  <si>
    <t>2015-03-01 - 2025-01-01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</si>
</sst>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builtinId="8"/>
    <cellStyle name="Normal" xfId="0" builtinId="0"/>
  </cellStyles>
  <dxfs count="3">
    <dxf>
      <font>
        <b/>
        <sz val="11"/>
        <color theme="1"/>
        <name val="Calibri"/>
        <family val="2"/>
        <scheme val="minor"/>
      </font>
    </dxf>
    <dxf>
      <font>
        <b/>
        <sz val="11"/>
        <color theme="1"/>
        <name val="Calibri"/>
        <family val="2"/>
        <scheme val="minor"/>
      </font>
    </dxf>
    <dxf>
      <font>
        <b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X93" totalsRowShown="0" headerRowDxfId="2" headerRowCellStyle="Normal">
  <autoFilter ref="A1:X93" xr:uid="{00000000-0009-0000-0100-000001000000}"/>
  <tableColumns count="24">
    <tableColumn id="1" xr3:uid="{00000000-0010-0000-0000-000001000000}" name="Journal Title"/>
    <tableColumn id="2" xr3:uid="{00000000-0010-0000-0000-000002000000}" name="ISSN"/>
    <tableColumn id="3" xr3:uid="{00000000-0010-0000-0000-000003000000}" name="eISSN"/>
    <tableColumn id="4" xr3:uid="{00000000-0010-0000-0000-000004000000}" name="Publisher"/>
    <tableColumn id="5" xr3:uid="{00000000-0010-0000-0000-000005000000}" name="Beginning Volume"/>
    <tableColumn id="6" xr3:uid="{00000000-0010-0000-0000-000006000000}" name="Beginning Issue"/>
    <tableColumn id="7" xr3:uid="{00000000-0010-0000-0000-000007000000}" name="Latest Volume"/>
    <tableColumn id="8" xr3:uid="{00000000-0010-0000-0000-000008000000}" name="Latest Issue"/>
    <tableColumn id="9" xr3:uid="{00000000-0010-0000-0000-000009000000}" name="Year Coverage"/>
    <tableColumn id="10" xr3:uid="{00000000-0010-0000-0000-00000A000000}" name="Beginning Year Coverage"/>
    <tableColumn id="11" xr3:uid="{00000000-0010-0000-0000-00000B000000}" name="Latest Year Coverage"/>
    <tableColumn id="12" xr3:uid="{00000000-0010-0000-0000-00000C000000}" name="Jumpstart" dataCellStyle="Hyperlink" totalsRowCellStyle="Hyperlink"/>
    <tableColumn id="13" xr3:uid="{00000000-0010-0000-0000-00000D000000}" name="ThirdParty Jumpstart"/>
    <tableColumn id="14" xr3:uid="{00000000-0010-0000-0000-00000E000000}" name="Product Name"/>
    <tableColumn id="15" xr3:uid="{00000000-0010-0000-0000-00000F000000}" name="Prod Code"/>
    <tableColumn id="16" xr3:uid="{00000000-0010-0000-0000-000010000000}" name="Order"/>
    <tableColumn id="17" xr3:uid="{00000000-0010-0000-0000-000011000000}" name="ShortCode"/>
    <tableColumn id="18" xr3:uid="{00000000-0010-0000-0000-000012000000}" name="AccessType"/>
    <tableColumn id="19" xr3:uid="{00000000-0010-0000-0000-000013000000}" name="OfferedOn"/>
    <tableColumn id="20" xr3:uid="{00000000-0010-0000-0000-000014000000}" name="RSS Feed URL"/>
    <tableColumn id="21" xr3:uid="{00000000-0010-0000-0000-000015000000}" name="PAP"/>
    <tableColumn id="22" xr3:uid="{00000000-0010-0000-0000-000016000000}" name="PAP RSS Feed URL"/>
    <tableColumn id="23" xr3:uid="{00000000-0010-0000-0000-000017000000}" name="IsConsortia"/>
    <tableColumn id="24" xr3:uid="{00000000-0010-0000-0000-000018000000}" name="Consortia CustNa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N2" totalsRowShown="0" headerRowDxfId="1" headerRowCellStyle="Normal">
  <autoFilter ref="A1:N2" xr:uid="{00000000-0009-0000-0100-000002000000}"/>
  <tableColumns count="14">
    <tableColumn id="1" xr3:uid="{00000000-0010-0000-0100-000001000000}" name="Book Title"/>
    <tableColumn id="2" xr3:uid="{00000000-0010-0000-0100-000002000000}" name="ISBN-13"/>
    <tableColumn id="3" xr3:uid="{00000000-0010-0000-0100-000003000000}" name="ISBN-10"/>
    <tableColumn id="4" xr3:uid="{00000000-0010-0000-0100-000004000000}" name="Publisher"/>
    <tableColumn id="5" xr3:uid="{00000000-0010-0000-0100-000005000000}" name="Edition"/>
    <tableColumn id="6" xr3:uid="{00000000-0010-0000-0100-000006000000}" name="Pub Year"/>
    <tableColumn id="7" xr3:uid="{00000000-0010-0000-0100-000007000000}" name="Jumpstart" dataCellStyle="Hyperlink" totalsRowCellStyle="Hyperlink">
      <calculatedColumnFormula>HYPERLINK("https://ovidsp.ovid.com/ovidweb.cgi?T=JS&amp;NEWS=n&amp;CSC=Y&amp;PAGE=booktext&amp;D=books&amp;SC=02275289&amp;EPUB=Y","https://ovidsp.ovid.com/ovidweb.cgi?T=JS&amp;NEWS=n&amp;CSC=Y&amp;PAGE=booktext&amp;D=books&amp;SC=02275289&amp;EPUB=Y")</calculatedColumnFormula>
    </tableColumn>
    <tableColumn id="8" xr3:uid="{00000000-0010-0000-0100-000008000000}" name="Product Name"/>
    <tableColumn id="9" xr3:uid="{00000000-0010-0000-0100-000009000000}" name="Prod Code"/>
    <tableColumn id="10" xr3:uid="{00000000-0010-0000-0100-00000A000000}" name="Order"/>
    <tableColumn id="11" xr3:uid="{00000000-0010-0000-0100-00000B000000}" name="OfferedOn"/>
    <tableColumn id="12" xr3:uid="{00000000-0010-0000-0100-00000C000000}" name="ShortCode"/>
    <tableColumn id="13" xr3:uid="{00000000-0010-0000-0100-00000D000000}" name="IsConsortia"/>
    <tableColumn id="14" xr3:uid="{00000000-0010-0000-0100-00000E000000}" name="Consortia Cust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B7" totalsRowShown="0" headerRowDxfId="0" headerRowCellStyle="Normal">
  <autoFilter ref="A1:B7" xr:uid="{00000000-0009-0000-0100-000003000000}"/>
  <tableColumns count="2">
    <tableColumn id="1" xr3:uid="{00000000-0010-0000-0200-000001000000}" name="Title"/>
    <tableColumn id="2" xr3:uid="{00000000-0010-0000-0200-000002000000}" name="Jumpstart" dataCellStyle="Hyperlink" totalsRow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X93"/>
  <sheetViews>
    <sheetView tabSelected="1" zoomScaleNormal="100" workbookViewId="0">
      <pane ySplit="1" topLeftCell="A17" activePane="bottomLeft" state="frozen"/>
      <selection pane="bottomLeft"/>
    </sheetView>
  </sheetViews>
  <sheetFormatPr defaultColWidth="9.109375" defaultRowHeight="14.4" x14ac:dyDescent="0.3"/>
  <cols>
    <col min="1" max="1" width="64.5546875" bestFit="1" customWidth="1"/>
    <col min="2" max="3" width="9.6640625" bestFit="1" customWidth="1"/>
    <col min="4" max="4" width="45.44140625" bestFit="1" customWidth="1"/>
    <col min="5" max="5" width="18.6640625" bestFit="1" customWidth="1"/>
    <col min="6" max="6" width="16.33203125" bestFit="1" customWidth="1"/>
    <col min="7" max="7" width="15.33203125" bestFit="1" customWidth="1"/>
    <col min="8" max="8" width="12.88671875" bestFit="1" customWidth="1"/>
    <col min="9" max="9" width="21.5546875" bestFit="1" customWidth="1"/>
    <col min="10" max="10" width="24.33203125" bestFit="1" customWidth="1"/>
    <col min="11" max="11" width="20.88671875" bestFit="1" customWidth="1"/>
    <col min="12" max="12" width="98.44140625" bestFit="1" customWidth="1"/>
    <col min="13" max="13" width="114.109375" bestFit="1" customWidth="1"/>
    <col min="14" max="14" width="42.21875" bestFit="1" customWidth="1"/>
    <col min="15" max="15" width="12" bestFit="1" customWidth="1"/>
    <col min="16" max="16" width="8" bestFit="1" customWidth="1"/>
    <col min="17" max="17" width="12.109375" bestFit="1" customWidth="1"/>
    <col min="18" max="18" width="17.6640625" bestFit="1" customWidth="1"/>
    <col min="19" max="19" width="12.109375" bestFit="1" customWidth="1"/>
    <col min="20" max="20" width="50.109375" bestFit="1" customWidth="1"/>
    <col min="21" max="21" width="6.6640625" bestFit="1" customWidth="1"/>
    <col min="22" max="22" width="47.109375" bestFit="1" customWidth="1"/>
    <col min="23" max="23" width="12.5546875" bestFit="1" customWidth="1"/>
    <col min="24" max="24" width="34.77734375" bestFit="1" customWidth="1"/>
  </cols>
  <sheetData>
    <row r="1" spans="1:24" x14ac:dyDescent="0.3">
      <c r="A1" s="2" t="s">
        <v>386</v>
      </c>
      <c r="B1" s="2" t="s">
        <v>616</v>
      </c>
      <c r="C1" s="2" t="s">
        <v>257</v>
      </c>
      <c r="D1" s="2" t="s">
        <v>403</v>
      </c>
      <c r="E1" s="2" t="s">
        <v>48</v>
      </c>
      <c r="F1" s="2" t="s">
        <v>388</v>
      </c>
      <c r="G1" s="2" t="s">
        <v>487</v>
      </c>
      <c r="H1" s="2" t="s">
        <v>653</v>
      </c>
      <c r="I1" s="2" t="s">
        <v>212</v>
      </c>
      <c r="J1" s="2" t="s">
        <v>477</v>
      </c>
      <c r="K1" s="2" t="s">
        <v>519</v>
      </c>
      <c r="L1" s="2" t="s">
        <v>722</v>
      </c>
      <c r="M1" s="2" t="s">
        <v>425</v>
      </c>
      <c r="N1" s="2" t="s">
        <v>621</v>
      </c>
      <c r="O1" s="2" t="s">
        <v>558</v>
      </c>
      <c r="P1" s="2" t="s">
        <v>444</v>
      </c>
      <c r="Q1" s="2" t="s">
        <v>201</v>
      </c>
      <c r="R1" s="2" t="s">
        <v>333</v>
      </c>
      <c r="S1" s="2" t="s">
        <v>395</v>
      </c>
      <c r="T1" s="2" t="s">
        <v>282</v>
      </c>
      <c r="U1" s="2" t="s">
        <v>61</v>
      </c>
      <c r="V1" s="2" t="s">
        <v>221</v>
      </c>
      <c r="W1" s="2" t="s">
        <v>671</v>
      </c>
      <c r="X1" s="2" t="s">
        <v>507</v>
      </c>
    </row>
    <row r="2" spans="1:24" x14ac:dyDescent="0.3">
      <c r="A2" t="s">
        <v>244</v>
      </c>
      <c r="B2" t="s">
        <v>600</v>
      </c>
      <c r="C2" t="s">
        <v>762</v>
      </c>
      <c r="D2" t="s">
        <v>310</v>
      </c>
      <c r="E2">
        <v>1</v>
      </c>
      <c r="F2">
        <v>1</v>
      </c>
      <c r="G2">
        <v>9</v>
      </c>
      <c r="H2">
        <v>12</v>
      </c>
      <c r="I2" t="s">
        <v>161</v>
      </c>
      <c r="J2" t="s">
        <v>439</v>
      </c>
      <c r="K2" t="s">
        <v>234</v>
      </c>
      <c r="L2" s="1" t="str">
        <f>HYPERLINK("https://ovidsp.ovid.com/ovidweb.cgi?T=JS&amp;NEWS=n&amp;CSC=Y&amp;PAGE=toc&amp;D=yrovft&amp;AN=01720097-000000000-00000","https://ovidsp.ovid.com/ovidweb.cgi?T=JS&amp;NEWS=n&amp;CSC=Y&amp;PAGE=toc&amp;D=yrovft&amp;AN=01720097-000000000-00000")</f>
        <v>https://ovidsp.ovid.com/ovidweb.cgi?T=JS&amp;NEWS=n&amp;CSC=Y&amp;PAGE=toc&amp;D=yrovft&amp;AN=01720097-000000000-00000</v>
      </c>
      <c r="M2" t="s">
        <v>734</v>
      </c>
      <c r="N2" t="s">
        <v>109</v>
      </c>
      <c r="O2" t="s">
        <v>148</v>
      </c>
      <c r="P2">
        <v>445208</v>
      </c>
      <c r="Q2" t="s">
        <v>565</v>
      </c>
      <c r="R2" t="s">
        <v>101</v>
      </c>
      <c r="S2" t="s">
        <v>56</v>
      </c>
      <c r="T2" t="s">
        <v>335</v>
      </c>
      <c r="U2" t="b">
        <v>0</v>
      </c>
      <c r="V2" t="s">
        <v>600</v>
      </c>
      <c r="W2" t="b">
        <v>1</v>
      </c>
      <c r="X2" t="s">
        <v>693</v>
      </c>
    </row>
    <row r="3" spans="1:24" x14ac:dyDescent="0.3">
      <c r="A3" t="s">
        <v>240</v>
      </c>
      <c r="B3" t="s">
        <v>600</v>
      </c>
      <c r="C3" t="s">
        <v>485</v>
      </c>
      <c r="D3" t="s">
        <v>310</v>
      </c>
      <c r="E3">
        <v>10</v>
      </c>
      <c r="F3">
        <v>1</v>
      </c>
      <c r="G3">
        <v>18</v>
      </c>
      <c r="H3">
        <v>12</v>
      </c>
      <c r="I3" t="s">
        <v>570</v>
      </c>
      <c r="J3" t="s">
        <v>259</v>
      </c>
      <c r="K3" t="s">
        <v>182</v>
      </c>
      <c r="L3" s="1" t="str">
        <f>HYPERLINK("https://ovidsp.ovid.com/ovidweb.cgi?T=JS&amp;NEWS=n&amp;CSC=Y&amp;PAGE=toc&amp;D=yrovft&amp;AN=02054229-000000000-00000","https://ovidsp.ovid.com/ovidweb.cgi?T=JS&amp;NEWS=n&amp;CSC=Y&amp;PAGE=toc&amp;D=yrovft&amp;AN=02054229-000000000-00000")</f>
        <v>https://ovidsp.ovid.com/ovidweb.cgi?T=JS&amp;NEWS=n&amp;CSC=Y&amp;PAGE=toc&amp;D=yrovft&amp;AN=02054229-000000000-00000</v>
      </c>
      <c r="M3" t="s">
        <v>237</v>
      </c>
      <c r="N3" t="s">
        <v>109</v>
      </c>
      <c r="O3" t="s">
        <v>148</v>
      </c>
      <c r="P3">
        <v>445208</v>
      </c>
      <c r="Q3" t="s">
        <v>607</v>
      </c>
      <c r="R3" t="s">
        <v>101</v>
      </c>
      <c r="S3" t="s">
        <v>56</v>
      </c>
      <c r="T3" t="s">
        <v>334</v>
      </c>
      <c r="U3" t="b">
        <v>0</v>
      </c>
      <c r="V3" t="s">
        <v>600</v>
      </c>
      <c r="W3" t="b">
        <v>1</v>
      </c>
      <c r="X3" t="s">
        <v>693</v>
      </c>
    </row>
    <row r="4" spans="1:24" x14ac:dyDescent="0.3">
      <c r="A4" t="s">
        <v>455</v>
      </c>
      <c r="B4" t="s">
        <v>96</v>
      </c>
      <c r="C4" t="s">
        <v>662</v>
      </c>
      <c r="D4" t="s">
        <v>310</v>
      </c>
      <c r="E4">
        <v>75</v>
      </c>
      <c r="F4">
        <v>1</v>
      </c>
      <c r="G4">
        <v>100</v>
      </c>
      <c r="H4">
        <v>1</v>
      </c>
      <c r="I4" t="s">
        <v>227</v>
      </c>
      <c r="J4" t="s">
        <v>58</v>
      </c>
      <c r="K4" t="s">
        <v>695</v>
      </c>
      <c r="L4" s="1" t="str">
        <f>HYPERLINK("https://ovidsp.ovid.com/ovidweb.cgi?T=JS&amp;NEWS=n&amp;CSC=Y&amp;PAGE=toc&amp;D=yrovft&amp;AN=00001888-000000000-00000","https://ovidsp.ovid.com/ovidweb.cgi?T=JS&amp;NEWS=n&amp;CSC=Y&amp;PAGE=toc&amp;D=yrovft&amp;AN=00001888-000000000-00000")</f>
        <v>https://ovidsp.ovid.com/ovidweb.cgi?T=JS&amp;NEWS=n&amp;CSC=Y&amp;PAGE=toc&amp;D=yrovft&amp;AN=00001888-000000000-00000</v>
      </c>
      <c r="M4" t="s">
        <v>712</v>
      </c>
      <c r="N4" t="s">
        <v>109</v>
      </c>
      <c r="O4" t="s">
        <v>148</v>
      </c>
      <c r="P4">
        <v>445208</v>
      </c>
      <c r="Q4" t="s">
        <v>110</v>
      </c>
      <c r="R4" t="s">
        <v>101</v>
      </c>
      <c r="S4" t="s">
        <v>56</v>
      </c>
      <c r="T4" t="s">
        <v>732</v>
      </c>
      <c r="U4" t="b">
        <v>1</v>
      </c>
      <c r="V4" t="s">
        <v>241</v>
      </c>
      <c r="W4" t="b">
        <v>1</v>
      </c>
      <c r="X4" t="s">
        <v>693</v>
      </c>
    </row>
    <row r="5" spans="1:24" x14ac:dyDescent="0.3">
      <c r="A5" t="s">
        <v>362</v>
      </c>
      <c r="B5" t="s">
        <v>510</v>
      </c>
      <c r="C5" t="s">
        <v>600</v>
      </c>
      <c r="D5" t="s">
        <v>310</v>
      </c>
      <c r="E5">
        <v>8</v>
      </c>
      <c r="F5">
        <v>1</v>
      </c>
      <c r="G5">
        <v>32</v>
      </c>
      <c r="H5">
        <v>1</v>
      </c>
      <c r="I5" t="s">
        <v>111</v>
      </c>
      <c r="J5" t="s">
        <v>391</v>
      </c>
      <c r="K5" t="s">
        <v>695</v>
      </c>
      <c r="L5" s="1" t="str">
        <f>HYPERLINK("https://ovidsp.ovid.com/ovidweb.cgi?T=JS&amp;NEWS=n&amp;CSC=Y&amp;PAGE=toc&amp;D=yrovft&amp;AN=00125480-000000000-00000","https://ovidsp.ovid.com/ovidweb.cgi?T=JS&amp;NEWS=n&amp;CSC=Y&amp;PAGE=toc&amp;D=yrovft&amp;AN=00125480-000000000-00000")</f>
        <v>https://ovidsp.ovid.com/ovidweb.cgi?T=JS&amp;NEWS=n&amp;CSC=Y&amp;PAGE=toc&amp;D=yrovft&amp;AN=00125480-000000000-00000</v>
      </c>
      <c r="M5" t="s">
        <v>758</v>
      </c>
      <c r="N5" t="s">
        <v>109</v>
      </c>
      <c r="O5" t="s">
        <v>148</v>
      </c>
      <c r="P5">
        <v>445208</v>
      </c>
      <c r="Q5" t="s">
        <v>19</v>
      </c>
      <c r="R5" t="s">
        <v>101</v>
      </c>
      <c r="S5" t="s">
        <v>56</v>
      </c>
      <c r="T5" t="s">
        <v>291</v>
      </c>
      <c r="U5" t="b">
        <v>1</v>
      </c>
      <c r="V5" t="s">
        <v>619</v>
      </c>
      <c r="W5" t="b">
        <v>1</v>
      </c>
      <c r="X5" t="s">
        <v>693</v>
      </c>
    </row>
    <row r="6" spans="1:24" x14ac:dyDescent="0.3">
      <c r="A6" t="s">
        <v>157</v>
      </c>
      <c r="B6" t="s">
        <v>20</v>
      </c>
      <c r="C6" t="s">
        <v>483</v>
      </c>
      <c r="D6" t="s">
        <v>310</v>
      </c>
      <c r="E6">
        <v>11</v>
      </c>
      <c r="F6">
        <v>1</v>
      </c>
      <c r="G6">
        <v>39</v>
      </c>
      <c r="H6">
        <v>2</v>
      </c>
      <c r="I6" t="s">
        <v>434</v>
      </c>
      <c r="J6" t="s">
        <v>368</v>
      </c>
      <c r="K6" t="s">
        <v>500</v>
      </c>
      <c r="L6" s="1" t="str">
        <f>HYPERLINK("https://ovidsp.ovid.com/ovidweb.cgi?T=JS&amp;NEWS=n&amp;CSC=Y&amp;PAGE=toc&amp;D=yrovft&amp;AN=00002030-000000000-00000","https://ovidsp.ovid.com/ovidweb.cgi?T=JS&amp;NEWS=n&amp;CSC=Y&amp;PAGE=toc&amp;D=yrovft&amp;AN=00002030-000000000-00000")</f>
        <v>https://ovidsp.ovid.com/ovidweb.cgi?T=JS&amp;NEWS=n&amp;CSC=Y&amp;PAGE=toc&amp;D=yrovft&amp;AN=00002030-000000000-00000</v>
      </c>
      <c r="M6" t="s">
        <v>207</v>
      </c>
      <c r="N6" t="s">
        <v>109</v>
      </c>
      <c r="O6" t="s">
        <v>148</v>
      </c>
      <c r="P6">
        <v>445208</v>
      </c>
      <c r="Q6" t="s">
        <v>60</v>
      </c>
      <c r="R6" t="s">
        <v>101</v>
      </c>
      <c r="S6" t="s">
        <v>56</v>
      </c>
      <c r="T6" t="s">
        <v>1</v>
      </c>
      <c r="U6" t="b">
        <v>1</v>
      </c>
      <c r="V6" t="s">
        <v>199</v>
      </c>
      <c r="W6" t="b">
        <v>1</v>
      </c>
      <c r="X6" t="s">
        <v>693</v>
      </c>
    </row>
    <row r="7" spans="1:24" x14ac:dyDescent="0.3">
      <c r="A7" t="s">
        <v>272</v>
      </c>
      <c r="B7" t="s">
        <v>546</v>
      </c>
      <c r="C7" t="s">
        <v>324</v>
      </c>
      <c r="D7" t="s">
        <v>310</v>
      </c>
      <c r="E7">
        <v>110</v>
      </c>
      <c r="F7">
        <v>1</v>
      </c>
      <c r="G7">
        <v>119</v>
      </c>
      <c r="H7" t="s">
        <v>204</v>
      </c>
      <c r="I7" t="s">
        <v>327</v>
      </c>
      <c r="J7" t="s">
        <v>326</v>
      </c>
      <c r="K7" t="s">
        <v>182</v>
      </c>
      <c r="L7" s="1" t="str">
        <f>HYPERLINK("https://ovidsp.ovid.com/ovidweb.cgi?T=JS&amp;NEWS=n&amp;CSC=Y&amp;PAGE=toc&amp;D=yrovft&amp;AN=00000434-000000000-00000","https://ovidsp.ovid.com/ovidweb.cgi?T=JS&amp;NEWS=n&amp;CSC=Y&amp;PAGE=toc&amp;D=yrovft&amp;AN=00000434-000000000-00000")</f>
        <v>https://ovidsp.ovid.com/ovidweb.cgi?T=JS&amp;NEWS=n&amp;CSC=Y&amp;PAGE=toc&amp;D=yrovft&amp;AN=00000434-000000000-00000</v>
      </c>
      <c r="M7" t="s">
        <v>426</v>
      </c>
      <c r="N7" t="s">
        <v>109</v>
      </c>
      <c r="O7" t="s">
        <v>148</v>
      </c>
      <c r="P7">
        <v>445208</v>
      </c>
      <c r="Q7" t="s">
        <v>577</v>
      </c>
      <c r="R7" t="s">
        <v>101</v>
      </c>
      <c r="S7" t="s">
        <v>56</v>
      </c>
      <c r="T7" t="s">
        <v>32</v>
      </c>
      <c r="U7" t="b">
        <v>1</v>
      </c>
      <c r="V7" t="s">
        <v>250</v>
      </c>
      <c r="W7" t="b">
        <v>1</v>
      </c>
      <c r="X7" t="s">
        <v>693</v>
      </c>
    </row>
    <row r="8" spans="1:24" x14ac:dyDescent="0.3">
      <c r="A8" t="s">
        <v>142</v>
      </c>
      <c r="B8" t="s">
        <v>7</v>
      </c>
      <c r="C8" t="s">
        <v>433</v>
      </c>
      <c r="D8" t="s">
        <v>310</v>
      </c>
      <c r="E8">
        <v>75</v>
      </c>
      <c r="F8">
        <v>1</v>
      </c>
      <c r="G8">
        <v>104</v>
      </c>
      <c r="H8">
        <v>1</v>
      </c>
      <c r="I8" t="s">
        <v>375</v>
      </c>
      <c r="J8" t="s">
        <v>370</v>
      </c>
      <c r="K8" t="s">
        <v>695</v>
      </c>
      <c r="L8" s="1" t="str">
        <f>HYPERLINK("https://ovidsp.ovid.com/ovidweb.cgi?T=JS&amp;NEWS=n&amp;CSC=Y&amp;PAGE=toc&amp;D=yrovft&amp;AN=00002060-000000000-00000","https://ovidsp.ovid.com/ovidweb.cgi?T=JS&amp;NEWS=n&amp;CSC=Y&amp;PAGE=toc&amp;D=yrovft&amp;AN=00002060-000000000-00000")</f>
        <v>https://ovidsp.ovid.com/ovidweb.cgi?T=JS&amp;NEWS=n&amp;CSC=Y&amp;PAGE=toc&amp;D=yrovft&amp;AN=00002060-000000000-00000</v>
      </c>
      <c r="M8" t="s">
        <v>459</v>
      </c>
      <c r="N8" t="s">
        <v>109</v>
      </c>
      <c r="O8" t="s">
        <v>148</v>
      </c>
      <c r="P8">
        <v>445208</v>
      </c>
      <c r="Q8" t="s">
        <v>121</v>
      </c>
      <c r="R8" t="s">
        <v>101</v>
      </c>
      <c r="S8" t="s">
        <v>56</v>
      </c>
      <c r="T8" t="s">
        <v>258</v>
      </c>
      <c r="U8" t="b">
        <v>1</v>
      </c>
      <c r="V8" t="s">
        <v>177</v>
      </c>
      <c r="W8" t="b">
        <v>1</v>
      </c>
      <c r="X8" t="s">
        <v>693</v>
      </c>
    </row>
    <row r="9" spans="1:24" x14ac:dyDescent="0.3">
      <c r="A9" t="s">
        <v>492</v>
      </c>
      <c r="B9" t="s">
        <v>440</v>
      </c>
      <c r="C9" t="s">
        <v>600</v>
      </c>
      <c r="D9" t="s">
        <v>310</v>
      </c>
      <c r="E9">
        <v>20</v>
      </c>
      <c r="F9">
        <v>0</v>
      </c>
      <c r="G9">
        <v>49</v>
      </c>
      <c r="H9">
        <v>1</v>
      </c>
      <c r="I9" t="s">
        <v>375</v>
      </c>
      <c r="J9" t="s">
        <v>370</v>
      </c>
      <c r="K9" t="s">
        <v>695</v>
      </c>
      <c r="L9" s="1" t="str">
        <f>HYPERLINK("https://ovidsp.ovid.com/ovidweb.cgi?T=JS&amp;NEWS=n&amp;CSC=Y&amp;PAGE=toc&amp;D=yrovft&amp;AN=00000478-000000000-00000","https://ovidsp.ovid.com/ovidweb.cgi?T=JS&amp;NEWS=n&amp;CSC=Y&amp;PAGE=toc&amp;D=yrovft&amp;AN=00000478-000000000-00000")</f>
        <v>https://ovidsp.ovid.com/ovidweb.cgi?T=JS&amp;NEWS=n&amp;CSC=Y&amp;PAGE=toc&amp;D=yrovft&amp;AN=00000478-000000000-00000</v>
      </c>
      <c r="M9" t="s">
        <v>689</v>
      </c>
      <c r="N9" t="s">
        <v>109</v>
      </c>
      <c r="O9" t="s">
        <v>148</v>
      </c>
      <c r="P9">
        <v>445208</v>
      </c>
      <c r="Q9" t="s">
        <v>402</v>
      </c>
      <c r="R9" t="s">
        <v>101</v>
      </c>
      <c r="S9" t="s">
        <v>56</v>
      </c>
      <c r="T9" t="s">
        <v>9</v>
      </c>
      <c r="U9" t="b">
        <v>1</v>
      </c>
      <c r="V9" t="s">
        <v>26</v>
      </c>
      <c r="W9" t="b">
        <v>1</v>
      </c>
      <c r="X9" t="s">
        <v>693</v>
      </c>
    </row>
    <row r="10" spans="1:24" x14ac:dyDescent="0.3">
      <c r="A10" t="s">
        <v>321</v>
      </c>
      <c r="B10" t="s">
        <v>369</v>
      </c>
      <c r="C10" t="s">
        <v>47</v>
      </c>
      <c r="D10" t="s">
        <v>310</v>
      </c>
      <c r="E10">
        <v>36</v>
      </c>
      <c r="F10">
        <v>1</v>
      </c>
      <c r="G10">
        <v>140</v>
      </c>
      <c r="H10">
        <v>1</v>
      </c>
      <c r="I10" t="s">
        <v>699</v>
      </c>
      <c r="J10" t="s">
        <v>628</v>
      </c>
      <c r="K10" t="s">
        <v>695</v>
      </c>
      <c r="L10" s="1" t="str">
        <f>HYPERLINK("https://ovidsp.ovid.com/ovidweb.cgi?T=JS&amp;NEWS=n&amp;CSC=Y&amp;PAGE=toc&amp;D=yrovft&amp;AN=00000539-000000000-00000","https://ovidsp.ovid.com/ovidweb.cgi?T=JS&amp;NEWS=n&amp;CSC=Y&amp;PAGE=toc&amp;D=yrovft&amp;AN=00000539-000000000-00000")</f>
        <v>https://ovidsp.ovid.com/ovidweb.cgi?T=JS&amp;NEWS=n&amp;CSC=Y&amp;PAGE=toc&amp;D=yrovft&amp;AN=00000539-000000000-00000</v>
      </c>
      <c r="M10" t="s">
        <v>149</v>
      </c>
      <c r="N10" t="s">
        <v>109</v>
      </c>
      <c r="O10" t="s">
        <v>148</v>
      </c>
      <c r="P10">
        <v>445208</v>
      </c>
      <c r="Q10" t="s">
        <v>183</v>
      </c>
      <c r="R10" t="s">
        <v>101</v>
      </c>
      <c r="S10" t="s">
        <v>56</v>
      </c>
      <c r="T10" t="s">
        <v>462</v>
      </c>
      <c r="U10" t="b">
        <v>1</v>
      </c>
      <c r="V10" t="s">
        <v>609</v>
      </c>
      <c r="W10" t="b">
        <v>1</v>
      </c>
      <c r="X10" t="s">
        <v>693</v>
      </c>
    </row>
    <row r="11" spans="1:24" x14ac:dyDescent="0.3">
      <c r="A11" t="s">
        <v>709</v>
      </c>
      <c r="B11" t="s">
        <v>584</v>
      </c>
      <c r="C11" t="s">
        <v>378</v>
      </c>
      <c r="D11" t="s">
        <v>310</v>
      </c>
      <c r="E11">
        <v>82</v>
      </c>
      <c r="F11">
        <v>1</v>
      </c>
      <c r="G11">
        <v>142</v>
      </c>
      <c r="H11">
        <v>1</v>
      </c>
      <c r="I11" t="s">
        <v>114</v>
      </c>
      <c r="J11" t="s">
        <v>622</v>
      </c>
      <c r="K11" t="s">
        <v>695</v>
      </c>
      <c r="L11" s="1" t="str">
        <f>HYPERLINK("https://ovidsp.ovid.com/ovidweb.cgi?T=JS&amp;NEWS=n&amp;CSC=Y&amp;PAGE=toc&amp;D=yrovft&amp;AN=00000542-000000000-00000","https://ovidsp.ovid.com/ovidweb.cgi?T=JS&amp;NEWS=n&amp;CSC=Y&amp;PAGE=toc&amp;D=yrovft&amp;AN=00000542-000000000-00000")</f>
        <v>https://ovidsp.ovid.com/ovidweb.cgi?T=JS&amp;NEWS=n&amp;CSC=Y&amp;PAGE=toc&amp;D=yrovft&amp;AN=00000542-000000000-00000</v>
      </c>
      <c r="M11" t="s">
        <v>287</v>
      </c>
      <c r="N11" t="s">
        <v>109</v>
      </c>
      <c r="O11" t="s">
        <v>148</v>
      </c>
      <c r="P11">
        <v>445208</v>
      </c>
      <c r="Q11" t="s">
        <v>611</v>
      </c>
      <c r="R11" t="s">
        <v>101</v>
      </c>
      <c r="S11" t="s">
        <v>56</v>
      </c>
      <c r="T11" t="s">
        <v>514</v>
      </c>
      <c r="U11" t="b">
        <v>1</v>
      </c>
      <c r="V11" t="s">
        <v>655</v>
      </c>
      <c r="W11" t="b">
        <v>1</v>
      </c>
      <c r="X11" t="s">
        <v>693</v>
      </c>
    </row>
    <row r="12" spans="1:24" x14ac:dyDescent="0.3">
      <c r="A12" t="s">
        <v>669</v>
      </c>
      <c r="B12" t="s">
        <v>371</v>
      </c>
      <c r="C12" t="s">
        <v>119</v>
      </c>
      <c r="D12" t="s">
        <v>310</v>
      </c>
      <c r="E12">
        <v>46</v>
      </c>
      <c r="F12">
        <v>1</v>
      </c>
      <c r="G12">
        <v>94</v>
      </c>
      <c r="H12">
        <v>1</v>
      </c>
      <c r="I12" t="s">
        <v>111</v>
      </c>
      <c r="J12" t="s">
        <v>391</v>
      </c>
      <c r="K12" t="s">
        <v>695</v>
      </c>
      <c r="L12" s="1" t="str">
        <f>HYPERLINK("https://ovidsp.ovid.com/ovidweb.cgi?T=JS&amp;NEWS=n&amp;CSC=Y&amp;PAGE=toc&amp;D=yrovft&amp;AN=00000637-000000000-00000","https://ovidsp.ovid.com/ovidweb.cgi?T=JS&amp;NEWS=n&amp;CSC=Y&amp;PAGE=toc&amp;D=yrovft&amp;AN=00000637-000000000-00000")</f>
        <v>https://ovidsp.ovid.com/ovidweb.cgi?T=JS&amp;NEWS=n&amp;CSC=Y&amp;PAGE=toc&amp;D=yrovft&amp;AN=00000637-000000000-00000</v>
      </c>
      <c r="M12" t="s">
        <v>323</v>
      </c>
      <c r="N12" t="s">
        <v>109</v>
      </c>
      <c r="O12" t="s">
        <v>148</v>
      </c>
      <c r="P12">
        <v>445208</v>
      </c>
      <c r="Q12" t="s">
        <v>598</v>
      </c>
      <c r="R12" t="s">
        <v>101</v>
      </c>
      <c r="S12" t="s">
        <v>56</v>
      </c>
      <c r="T12" t="s">
        <v>51</v>
      </c>
      <c r="U12" t="b">
        <v>1</v>
      </c>
      <c r="V12" t="s">
        <v>469</v>
      </c>
      <c r="W12" t="b">
        <v>1</v>
      </c>
      <c r="X12" t="s">
        <v>693</v>
      </c>
    </row>
    <row r="13" spans="1:24" x14ac:dyDescent="0.3">
      <c r="A13" t="s">
        <v>746</v>
      </c>
      <c r="B13" t="s">
        <v>348</v>
      </c>
      <c r="C13" t="s">
        <v>600</v>
      </c>
      <c r="D13" t="s">
        <v>310</v>
      </c>
      <c r="E13">
        <v>223</v>
      </c>
      <c r="F13">
        <v>1</v>
      </c>
      <c r="G13">
        <v>281</v>
      </c>
      <c r="H13">
        <v>1</v>
      </c>
      <c r="I13" t="s">
        <v>375</v>
      </c>
      <c r="J13" t="s">
        <v>370</v>
      </c>
      <c r="K13" t="s">
        <v>695</v>
      </c>
      <c r="L13" s="1" t="str">
        <f>HYPERLINK("https://ovidsp.ovid.com/ovidweb.cgi?T=JS&amp;NEWS=n&amp;CSC=Y&amp;PAGE=toc&amp;D=yrovft&amp;AN=00000658-000000000-00000","https://ovidsp.ovid.com/ovidweb.cgi?T=JS&amp;NEWS=n&amp;CSC=Y&amp;PAGE=toc&amp;D=yrovft&amp;AN=00000658-000000000-00000")</f>
        <v>https://ovidsp.ovid.com/ovidweb.cgi?T=JS&amp;NEWS=n&amp;CSC=Y&amp;PAGE=toc&amp;D=yrovft&amp;AN=00000658-000000000-00000</v>
      </c>
      <c r="M13" t="s">
        <v>328</v>
      </c>
      <c r="N13" t="s">
        <v>109</v>
      </c>
      <c r="O13" t="s">
        <v>148</v>
      </c>
      <c r="P13">
        <v>445208</v>
      </c>
      <c r="Q13" t="s">
        <v>738</v>
      </c>
      <c r="R13" t="s">
        <v>101</v>
      </c>
      <c r="S13" t="s">
        <v>56</v>
      </c>
      <c r="T13" t="s">
        <v>35</v>
      </c>
      <c r="U13" t="b">
        <v>1</v>
      </c>
      <c r="V13" t="s">
        <v>165</v>
      </c>
      <c r="W13" t="b">
        <v>1</v>
      </c>
      <c r="X13" t="s">
        <v>693</v>
      </c>
    </row>
    <row r="14" spans="1:24" x14ac:dyDescent="0.3">
      <c r="A14" t="s">
        <v>275</v>
      </c>
      <c r="B14" t="s">
        <v>624</v>
      </c>
      <c r="C14" t="s">
        <v>172</v>
      </c>
      <c r="D14" t="s">
        <v>310</v>
      </c>
      <c r="E14">
        <v>1</v>
      </c>
      <c r="F14">
        <v>1</v>
      </c>
      <c r="G14">
        <v>10</v>
      </c>
      <c r="H14">
        <v>6</v>
      </c>
      <c r="I14" t="s">
        <v>449</v>
      </c>
      <c r="J14" t="s">
        <v>211</v>
      </c>
      <c r="K14" t="s">
        <v>679</v>
      </c>
      <c r="L14" s="1" t="str">
        <f>HYPERLINK("https://ovidsp.ovid.com/ovidweb.cgi?T=JS&amp;NEWS=n&amp;CSC=Y&amp;PAGE=toc&amp;D=yrovft&amp;AN=00000838-000000000-00000","https://ovidsp.ovid.com/ovidweb.cgi?T=JS&amp;NEWS=n&amp;CSC=Y&amp;PAGE=toc&amp;D=yrovft&amp;AN=00000838-000000000-00000")</f>
        <v>https://ovidsp.ovid.com/ovidweb.cgi?T=JS&amp;NEWS=n&amp;CSC=Y&amp;PAGE=toc&amp;D=yrovft&amp;AN=00000838-000000000-00000</v>
      </c>
      <c r="M14" t="s">
        <v>600</v>
      </c>
      <c r="N14" t="s">
        <v>109</v>
      </c>
      <c r="O14" t="s">
        <v>148</v>
      </c>
      <c r="P14">
        <v>445208</v>
      </c>
      <c r="Q14" t="s">
        <v>306</v>
      </c>
      <c r="R14" t="s">
        <v>101</v>
      </c>
      <c r="S14" t="s">
        <v>56</v>
      </c>
      <c r="T14" t="s">
        <v>518</v>
      </c>
      <c r="U14" t="b">
        <v>0</v>
      </c>
      <c r="V14" t="s">
        <v>600</v>
      </c>
      <c r="W14" t="b">
        <v>1</v>
      </c>
      <c r="X14" t="s">
        <v>693</v>
      </c>
    </row>
    <row r="15" spans="1:24" x14ac:dyDescent="0.3">
      <c r="A15" t="s">
        <v>767</v>
      </c>
      <c r="B15" t="s">
        <v>228</v>
      </c>
      <c r="C15" t="s">
        <v>45</v>
      </c>
      <c r="D15" t="s">
        <v>310</v>
      </c>
      <c r="E15">
        <v>11</v>
      </c>
      <c r="F15">
        <v>1</v>
      </c>
      <c r="G15">
        <v>14</v>
      </c>
      <c r="H15">
        <v>12</v>
      </c>
      <c r="I15" t="s">
        <v>351</v>
      </c>
      <c r="J15" t="s">
        <v>567</v>
      </c>
      <c r="K15" t="s">
        <v>42</v>
      </c>
      <c r="L15" s="1" t="str">
        <f>HYPERLINK("https://ovidsp.ovid.com/ovidweb.cgi?T=JS&amp;NEWS=n&amp;CSC=Y&amp;PAGE=toc&amp;D=yrovft&amp;AN=01271213-000000000-00000","https://ovidsp.ovid.com/ovidweb.cgi?T=JS&amp;NEWS=n&amp;CSC=Y&amp;PAGE=toc&amp;D=yrovft&amp;AN=01271213-000000000-00000")</f>
        <v>https://ovidsp.ovid.com/ovidweb.cgi?T=JS&amp;NEWS=n&amp;CSC=Y&amp;PAGE=toc&amp;D=yrovft&amp;AN=01271213-000000000-00000</v>
      </c>
      <c r="M15" t="s">
        <v>600</v>
      </c>
      <c r="N15" t="s">
        <v>109</v>
      </c>
      <c r="O15" t="s">
        <v>148</v>
      </c>
      <c r="P15">
        <v>445208</v>
      </c>
      <c r="Q15" t="s">
        <v>739</v>
      </c>
      <c r="R15" t="s">
        <v>101</v>
      </c>
      <c r="S15" t="s">
        <v>56</v>
      </c>
      <c r="T15" t="s">
        <v>713</v>
      </c>
      <c r="U15" t="b">
        <v>0</v>
      </c>
      <c r="V15" t="s">
        <v>600</v>
      </c>
      <c r="W15" t="b">
        <v>1</v>
      </c>
      <c r="X15" t="s">
        <v>693</v>
      </c>
    </row>
    <row r="16" spans="1:24" x14ac:dyDescent="0.3">
      <c r="A16" t="s">
        <v>456</v>
      </c>
      <c r="B16" t="s">
        <v>131</v>
      </c>
      <c r="C16" t="s">
        <v>511</v>
      </c>
      <c r="D16" t="s">
        <v>310</v>
      </c>
      <c r="E16">
        <v>15</v>
      </c>
      <c r="F16">
        <v>1</v>
      </c>
      <c r="G16">
        <v>45</v>
      </c>
      <c r="H16">
        <v>1</v>
      </c>
      <c r="I16" t="s">
        <v>114</v>
      </c>
      <c r="J16" t="s">
        <v>622</v>
      </c>
      <c r="K16" t="s">
        <v>695</v>
      </c>
      <c r="L16" s="1" t="str">
        <f>HYPERLINK("https://ovidsp.ovid.com/ovidweb.cgi?T=JS&amp;NEWS=n&amp;CSC=Y&amp;PAGE=toc&amp;D=yrovft&amp;AN=00043605-000000000-00000","https://ovidsp.ovid.com/ovidweb.cgi?T=JS&amp;NEWS=n&amp;CSC=Y&amp;PAGE=toc&amp;D=yrovft&amp;AN=00043605-000000000-00000")</f>
        <v>https://ovidsp.ovid.com/ovidweb.cgi?T=JS&amp;NEWS=n&amp;CSC=Y&amp;PAGE=toc&amp;D=yrovft&amp;AN=00043605-000000000-00000</v>
      </c>
      <c r="M16" t="s">
        <v>465</v>
      </c>
      <c r="N16" t="s">
        <v>109</v>
      </c>
      <c r="O16" t="s">
        <v>148</v>
      </c>
      <c r="P16">
        <v>445208</v>
      </c>
      <c r="Q16" t="s">
        <v>673</v>
      </c>
      <c r="R16" t="s">
        <v>101</v>
      </c>
      <c r="S16" t="s">
        <v>56</v>
      </c>
      <c r="T16" t="s">
        <v>127</v>
      </c>
      <c r="U16" t="b">
        <v>1</v>
      </c>
      <c r="V16" t="s">
        <v>644</v>
      </c>
      <c r="W16" t="b">
        <v>1</v>
      </c>
      <c r="X16" t="s">
        <v>693</v>
      </c>
    </row>
    <row r="17" spans="1:24" x14ac:dyDescent="0.3">
      <c r="A17" t="s">
        <v>488</v>
      </c>
      <c r="B17" t="s">
        <v>496</v>
      </c>
      <c r="C17" t="s">
        <v>414</v>
      </c>
      <c r="D17" t="s">
        <v>310</v>
      </c>
      <c r="E17">
        <v>19</v>
      </c>
      <c r="F17">
        <v>1</v>
      </c>
      <c r="G17">
        <v>48</v>
      </c>
      <c r="H17">
        <v>1</v>
      </c>
      <c r="I17" t="s">
        <v>52</v>
      </c>
      <c r="J17" t="s">
        <v>556</v>
      </c>
      <c r="K17" t="s">
        <v>695</v>
      </c>
      <c r="L17" s="1" t="str">
        <f>HYPERLINK("https://ovidsp.ovid.com/ovidweb.cgi?T=JS&amp;NEWS=n&amp;CSC=Y&amp;PAGE=toc&amp;D=yrovft&amp;AN=00002820-000000000-00000","https://ovidsp.ovid.com/ovidweb.cgi?T=JS&amp;NEWS=n&amp;CSC=Y&amp;PAGE=toc&amp;D=yrovft&amp;AN=00002820-000000000-00000")</f>
        <v>https://ovidsp.ovid.com/ovidweb.cgi?T=JS&amp;NEWS=n&amp;CSC=Y&amp;PAGE=toc&amp;D=yrovft&amp;AN=00002820-000000000-00000</v>
      </c>
      <c r="M17" t="s">
        <v>387</v>
      </c>
      <c r="N17" t="s">
        <v>109</v>
      </c>
      <c r="O17" t="s">
        <v>148</v>
      </c>
      <c r="P17">
        <v>445208</v>
      </c>
      <c r="Q17" t="s">
        <v>696</v>
      </c>
      <c r="R17" t="s">
        <v>101</v>
      </c>
      <c r="S17" t="s">
        <v>56</v>
      </c>
      <c r="T17" t="s">
        <v>480</v>
      </c>
      <c r="U17" t="b">
        <v>1</v>
      </c>
      <c r="V17" t="s">
        <v>516</v>
      </c>
      <c r="W17" t="b">
        <v>1</v>
      </c>
      <c r="X17" t="s">
        <v>693</v>
      </c>
    </row>
    <row r="18" spans="1:24" x14ac:dyDescent="0.3">
      <c r="A18" t="s">
        <v>129</v>
      </c>
      <c r="B18" t="s">
        <v>176</v>
      </c>
      <c r="C18" t="s">
        <v>308</v>
      </c>
      <c r="D18" t="s">
        <v>310</v>
      </c>
      <c r="E18">
        <v>1</v>
      </c>
      <c r="F18">
        <v>1</v>
      </c>
      <c r="G18">
        <v>151</v>
      </c>
      <c r="H18">
        <v>1</v>
      </c>
      <c r="I18" t="s">
        <v>522</v>
      </c>
      <c r="J18" t="s">
        <v>108</v>
      </c>
      <c r="K18" t="s">
        <v>198</v>
      </c>
      <c r="L18" s="1" t="str">
        <f>HYPERLINK("https://ovidsp.ovid.com/ovidweb.cgi?T=JS&amp;NEWS=n&amp;CSC=Y&amp;PAGE=toc&amp;D=yrovft&amp;AN=00003017-000000000-00000","https://ovidsp.ovid.com/ovidweb.cgi?T=JS&amp;NEWS=n&amp;CSC=Y&amp;PAGE=toc&amp;D=yrovft&amp;AN=00003017-000000000-00000")</f>
        <v>https://ovidsp.ovid.com/ovidweb.cgi?T=JS&amp;NEWS=n&amp;CSC=Y&amp;PAGE=toc&amp;D=yrovft&amp;AN=00003017-000000000-00000</v>
      </c>
      <c r="M18" t="s">
        <v>661</v>
      </c>
      <c r="N18" t="s">
        <v>109</v>
      </c>
      <c r="O18" t="s">
        <v>148</v>
      </c>
      <c r="P18">
        <v>445208</v>
      </c>
      <c r="Q18" t="s">
        <v>561</v>
      </c>
      <c r="R18" t="s">
        <v>101</v>
      </c>
      <c r="S18" t="s">
        <v>56</v>
      </c>
      <c r="T18" t="s">
        <v>288</v>
      </c>
      <c r="U18" t="b">
        <v>1</v>
      </c>
      <c r="V18" t="s">
        <v>319</v>
      </c>
      <c r="W18" t="b">
        <v>1</v>
      </c>
      <c r="X18" t="s">
        <v>693</v>
      </c>
    </row>
    <row r="19" spans="1:24" x14ac:dyDescent="0.3">
      <c r="A19" t="s">
        <v>24</v>
      </c>
      <c r="B19" t="s">
        <v>389</v>
      </c>
      <c r="C19" t="s">
        <v>217</v>
      </c>
      <c r="D19" t="s">
        <v>310</v>
      </c>
      <c r="E19">
        <v>1</v>
      </c>
      <c r="F19">
        <v>1</v>
      </c>
      <c r="G19">
        <v>136</v>
      </c>
      <c r="H19">
        <v>1</v>
      </c>
      <c r="I19" t="s">
        <v>301</v>
      </c>
      <c r="J19" t="s">
        <v>89</v>
      </c>
      <c r="K19" t="s">
        <v>53</v>
      </c>
      <c r="L19" s="1" t="str">
        <f>HYPERLINK("https://ovidsp.ovid.com/ovidweb.cgi?T=JS&amp;NEWS=n&amp;CSC=Y&amp;PAGE=toc&amp;D=yrovft&amp;AN=00003012-000000000-00000","https://ovidsp.ovid.com/ovidweb.cgi?T=JS&amp;NEWS=n&amp;CSC=Y&amp;PAGE=toc&amp;D=yrovft&amp;AN=00003012-000000000-00000")</f>
        <v>https://ovidsp.ovid.com/ovidweb.cgi?T=JS&amp;NEWS=n&amp;CSC=Y&amp;PAGE=toc&amp;D=yrovft&amp;AN=00003012-000000000-00000</v>
      </c>
      <c r="M19" t="s">
        <v>167</v>
      </c>
      <c r="N19" t="s">
        <v>109</v>
      </c>
      <c r="O19" t="s">
        <v>148</v>
      </c>
      <c r="P19">
        <v>445208</v>
      </c>
      <c r="Q19" t="s">
        <v>213</v>
      </c>
      <c r="R19" t="s">
        <v>101</v>
      </c>
      <c r="S19" t="s">
        <v>56</v>
      </c>
      <c r="T19" t="s">
        <v>676</v>
      </c>
      <c r="U19" t="b">
        <v>1</v>
      </c>
      <c r="V19" t="s">
        <v>231</v>
      </c>
      <c r="W19" t="b">
        <v>1</v>
      </c>
      <c r="X19" t="s">
        <v>693</v>
      </c>
    </row>
    <row r="20" spans="1:24" x14ac:dyDescent="0.3">
      <c r="A20" t="s">
        <v>16</v>
      </c>
      <c r="B20" t="s">
        <v>143</v>
      </c>
      <c r="C20" t="s">
        <v>4</v>
      </c>
      <c r="D20" t="s">
        <v>310</v>
      </c>
      <c r="E20">
        <v>10</v>
      </c>
      <c r="F20">
        <v>1</v>
      </c>
      <c r="G20">
        <v>35</v>
      </c>
      <c r="H20">
        <v>1</v>
      </c>
      <c r="I20" t="s">
        <v>227</v>
      </c>
      <c r="J20" t="s">
        <v>58</v>
      </c>
      <c r="K20" t="s">
        <v>695</v>
      </c>
      <c r="L20" s="1" t="str">
        <f>HYPERLINK("https://ovidsp.ovid.com/ovidweb.cgi?T=JS&amp;NEWS=n&amp;CSC=Y&amp;PAGE=toc&amp;D=yrovft&amp;AN=00042752-000000000-00000","https://ovidsp.ovid.com/ovidweb.cgi?T=JS&amp;NEWS=n&amp;CSC=Y&amp;PAGE=toc&amp;D=yrovft&amp;AN=00042752-000000000-00000")</f>
        <v>https://ovidsp.ovid.com/ovidweb.cgi?T=JS&amp;NEWS=n&amp;CSC=Y&amp;PAGE=toc&amp;D=yrovft&amp;AN=00042752-000000000-00000</v>
      </c>
      <c r="M20" t="s">
        <v>63</v>
      </c>
      <c r="N20" t="s">
        <v>109</v>
      </c>
      <c r="O20" t="s">
        <v>148</v>
      </c>
      <c r="P20">
        <v>445208</v>
      </c>
      <c r="Q20" t="s">
        <v>251</v>
      </c>
      <c r="R20" t="s">
        <v>101</v>
      </c>
      <c r="S20" t="s">
        <v>56</v>
      </c>
      <c r="T20" t="s">
        <v>238</v>
      </c>
      <c r="U20" t="b">
        <v>1</v>
      </c>
      <c r="V20" t="s">
        <v>102</v>
      </c>
      <c r="W20" t="b">
        <v>1</v>
      </c>
      <c r="X20" t="s">
        <v>693</v>
      </c>
    </row>
    <row r="21" spans="1:24" x14ac:dyDescent="0.3">
      <c r="A21" t="s">
        <v>373</v>
      </c>
      <c r="B21" t="s">
        <v>128</v>
      </c>
      <c r="C21" t="s">
        <v>478</v>
      </c>
      <c r="D21" t="s">
        <v>310</v>
      </c>
      <c r="E21">
        <v>1</v>
      </c>
      <c r="F21">
        <v>1</v>
      </c>
      <c r="G21">
        <v>19</v>
      </c>
      <c r="H21">
        <v>12</v>
      </c>
      <c r="I21" t="s">
        <v>474</v>
      </c>
      <c r="J21" t="s">
        <v>44</v>
      </c>
      <c r="K21" t="s">
        <v>182</v>
      </c>
      <c r="L21" s="1" t="str">
        <f>HYPERLINK("https://ovidsp.ovid.com/ovidweb.cgi?T=JS&amp;NEWS=n&amp;CSC=Y&amp;PAGE=toc&amp;D=yrovft&amp;AN=01277230-000000000-00000","https://ovidsp.ovid.com/ovidweb.cgi?T=JS&amp;NEWS=n&amp;CSC=Y&amp;PAGE=toc&amp;D=yrovft&amp;AN=01277230-000000000-00000")</f>
        <v>https://ovidsp.ovid.com/ovidweb.cgi?T=JS&amp;NEWS=n&amp;CSC=Y&amp;PAGE=toc&amp;D=yrovft&amp;AN=01277230-000000000-00000</v>
      </c>
      <c r="M21" t="s">
        <v>714</v>
      </c>
      <c r="N21" t="s">
        <v>109</v>
      </c>
      <c r="O21" t="s">
        <v>148</v>
      </c>
      <c r="P21">
        <v>445208</v>
      </c>
      <c r="Q21" t="s">
        <v>353</v>
      </c>
      <c r="R21" t="s">
        <v>101</v>
      </c>
      <c r="S21" t="s">
        <v>56</v>
      </c>
      <c r="T21" t="s">
        <v>139</v>
      </c>
      <c r="U21" t="b">
        <v>1</v>
      </c>
      <c r="V21" t="s">
        <v>184</v>
      </c>
      <c r="W21" t="b">
        <v>1</v>
      </c>
      <c r="X21" t="s">
        <v>693</v>
      </c>
    </row>
    <row r="22" spans="1:24" x14ac:dyDescent="0.3">
      <c r="A22" t="s">
        <v>552</v>
      </c>
      <c r="B22" t="s">
        <v>320</v>
      </c>
      <c r="C22" t="s">
        <v>633</v>
      </c>
      <c r="D22" t="s">
        <v>310</v>
      </c>
      <c r="E22">
        <v>471</v>
      </c>
      <c r="F22">
        <v>1</v>
      </c>
      <c r="G22">
        <v>482</v>
      </c>
      <c r="H22">
        <v>12</v>
      </c>
      <c r="I22" t="s">
        <v>717</v>
      </c>
      <c r="J22" t="s">
        <v>744</v>
      </c>
      <c r="K22" t="s">
        <v>182</v>
      </c>
      <c r="L22" s="1" t="str">
        <f>HYPERLINK("https://ovidsp.ovid.com/ovidweb.cgi?T=JS&amp;NEWS=n&amp;CSC=Y&amp;PAGE=toc&amp;D=yrovft&amp;AN=00003086-000000000-00000","https://ovidsp.ovid.com/ovidweb.cgi?T=JS&amp;NEWS=n&amp;CSC=Y&amp;PAGE=toc&amp;D=yrovft&amp;AN=00003086-000000000-00000")</f>
        <v>https://ovidsp.ovid.com/ovidweb.cgi?T=JS&amp;NEWS=n&amp;CSC=Y&amp;PAGE=toc&amp;D=yrovft&amp;AN=00003086-000000000-00000</v>
      </c>
      <c r="M22" t="s">
        <v>600</v>
      </c>
      <c r="N22" t="s">
        <v>109</v>
      </c>
      <c r="O22" t="s">
        <v>148</v>
      </c>
      <c r="P22">
        <v>445208</v>
      </c>
      <c r="Q22" t="s">
        <v>755</v>
      </c>
      <c r="R22" t="s">
        <v>101</v>
      </c>
      <c r="S22" t="s">
        <v>56</v>
      </c>
      <c r="T22" t="s">
        <v>651</v>
      </c>
      <c r="U22" t="b">
        <v>1</v>
      </c>
      <c r="V22" t="s">
        <v>262</v>
      </c>
      <c r="W22" t="b">
        <v>1</v>
      </c>
      <c r="X22" t="s">
        <v>693</v>
      </c>
    </row>
    <row r="23" spans="1:24" x14ac:dyDescent="0.3">
      <c r="A23" t="s">
        <v>724</v>
      </c>
      <c r="B23" t="s">
        <v>381</v>
      </c>
      <c r="C23" t="s">
        <v>646</v>
      </c>
      <c r="D23" t="s">
        <v>310</v>
      </c>
      <c r="E23">
        <v>1</v>
      </c>
      <c r="F23">
        <v>1</v>
      </c>
      <c r="G23">
        <v>44</v>
      </c>
      <c r="H23">
        <v>2</v>
      </c>
      <c r="I23" t="s">
        <v>115</v>
      </c>
      <c r="J23" t="s">
        <v>73</v>
      </c>
      <c r="K23" t="s">
        <v>500</v>
      </c>
      <c r="L23" s="1" t="str">
        <f>HYPERLINK("https://ovidsp.ovid.com/ovidweb.cgi?T=JS&amp;NEWS=n&amp;CSC=Y&amp;PAGE=toc&amp;D=yrovft&amp;AN=00003226-000000000-00000","https://ovidsp.ovid.com/ovidweb.cgi?T=JS&amp;NEWS=n&amp;CSC=Y&amp;PAGE=toc&amp;D=yrovft&amp;AN=00003226-000000000-00000")</f>
        <v>https://ovidsp.ovid.com/ovidweb.cgi?T=JS&amp;NEWS=n&amp;CSC=Y&amp;PAGE=toc&amp;D=yrovft&amp;AN=00003226-000000000-00000</v>
      </c>
      <c r="M23" t="s">
        <v>299</v>
      </c>
      <c r="N23" t="s">
        <v>109</v>
      </c>
      <c r="O23" t="s">
        <v>148</v>
      </c>
      <c r="P23">
        <v>445208</v>
      </c>
      <c r="Q23" t="s">
        <v>18</v>
      </c>
      <c r="R23" t="s">
        <v>101</v>
      </c>
      <c r="S23" t="s">
        <v>56</v>
      </c>
      <c r="T23" t="s">
        <v>191</v>
      </c>
      <c r="U23" t="b">
        <v>1</v>
      </c>
      <c r="V23" t="s">
        <v>707</v>
      </c>
      <c r="W23" t="b">
        <v>1</v>
      </c>
      <c r="X23" t="s">
        <v>693</v>
      </c>
    </row>
    <row r="24" spans="1:24" x14ac:dyDescent="0.3">
      <c r="A24" t="s">
        <v>285</v>
      </c>
      <c r="B24" t="s">
        <v>399</v>
      </c>
      <c r="C24" t="s">
        <v>347</v>
      </c>
      <c r="D24" t="s">
        <v>310</v>
      </c>
      <c r="E24">
        <v>23</v>
      </c>
      <c r="F24">
        <v>1</v>
      </c>
      <c r="G24">
        <v>52</v>
      </c>
      <c r="H24">
        <v>12</v>
      </c>
      <c r="I24" t="s">
        <v>540</v>
      </c>
      <c r="J24" t="s">
        <v>622</v>
      </c>
      <c r="K24" t="s">
        <v>182</v>
      </c>
      <c r="L24" s="1" t="str">
        <f>HYPERLINK("https://ovidsp.ovid.com/ovidweb.cgi?T=JS&amp;NEWS=n&amp;CSC=Y&amp;PAGE=toc&amp;D=yrovft&amp;AN=00003246-000000000-00000","https://ovidsp.ovid.com/ovidweb.cgi?T=JS&amp;NEWS=n&amp;CSC=Y&amp;PAGE=toc&amp;D=yrovft&amp;AN=00003246-000000000-00000")</f>
        <v>https://ovidsp.ovid.com/ovidweb.cgi?T=JS&amp;NEWS=n&amp;CSC=Y&amp;PAGE=toc&amp;D=yrovft&amp;AN=00003246-000000000-00000</v>
      </c>
      <c r="M24" t="s">
        <v>690</v>
      </c>
      <c r="N24" t="s">
        <v>109</v>
      </c>
      <c r="O24" t="s">
        <v>148</v>
      </c>
      <c r="P24">
        <v>445208</v>
      </c>
      <c r="Q24" t="s">
        <v>40</v>
      </c>
      <c r="R24" t="s">
        <v>101</v>
      </c>
      <c r="S24" t="s">
        <v>56</v>
      </c>
      <c r="T24" t="s">
        <v>374</v>
      </c>
      <c r="U24" t="b">
        <v>1</v>
      </c>
      <c r="V24" t="s">
        <v>446</v>
      </c>
      <c r="W24" t="b">
        <v>1</v>
      </c>
      <c r="X24" t="s">
        <v>693</v>
      </c>
    </row>
    <row r="25" spans="1:24" x14ac:dyDescent="0.3">
      <c r="A25" t="s">
        <v>316</v>
      </c>
      <c r="B25" t="s">
        <v>599</v>
      </c>
      <c r="C25" t="s">
        <v>122</v>
      </c>
      <c r="D25" t="s">
        <v>310</v>
      </c>
      <c r="E25">
        <v>9</v>
      </c>
      <c r="F25">
        <v>1</v>
      </c>
      <c r="G25">
        <v>35</v>
      </c>
      <c r="H25">
        <v>6</v>
      </c>
      <c r="I25" t="s">
        <v>376</v>
      </c>
      <c r="J25" t="s">
        <v>648</v>
      </c>
      <c r="K25" t="s">
        <v>182</v>
      </c>
      <c r="L25" s="1" t="str">
        <f>HYPERLINK("https://ovidsp.ovid.com/ovidweb.cgi?T=JS&amp;NEWS=n&amp;CSC=Y&amp;PAGE=toc&amp;D=yrovft&amp;AN=00041433-000000000-00000","https://ovidsp.ovid.com/ovidweb.cgi?T=JS&amp;NEWS=n&amp;CSC=Y&amp;PAGE=toc&amp;D=yrovft&amp;AN=00041433-000000000-00000")</f>
        <v>https://ovidsp.ovid.com/ovidweb.cgi?T=JS&amp;NEWS=n&amp;CSC=Y&amp;PAGE=toc&amp;D=yrovft&amp;AN=00041433-000000000-00000</v>
      </c>
      <c r="M25" t="s">
        <v>197</v>
      </c>
      <c r="N25" t="s">
        <v>109</v>
      </c>
      <c r="O25" t="s">
        <v>148</v>
      </c>
      <c r="P25">
        <v>445208</v>
      </c>
      <c r="Q25" t="s">
        <v>670</v>
      </c>
      <c r="R25" t="s">
        <v>101</v>
      </c>
      <c r="S25" t="s">
        <v>56</v>
      </c>
      <c r="T25" t="s">
        <v>680</v>
      </c>
      <c r="U25" t="b">
        <v>1</v>
      </c>
      <c r="V25" t="s">
        <v>582</v>
      </c>
      <c r="W25" t="b">
        <v>1</v>
      </c>
      <c r="X25" t="s">
        <v>693</v>
      </c>
    </row>
    <row r="26" spans="1:24" x14ac:dyDescent="0.3">
      <c r="A26" t="s">
        <v>377</v>
      </c>
      <c r="B26" t="s">
        <v>409</v>
      </c>
      <c r="C26" t="s">
        <v>481</v>
      </c>
      <c r="D26" t="s">
        <v>310</v>
      </c>
      <c r="E26">
        <v>11</v>
      </c>
      <c r="F26">
        <v>1</v>
      </c>
      <c r="G26">
        <v>37</v>
      </c>
      <c r="H26">
        <v>6</v>
      </c>
      <c r="I26" t="s">
        <v>376</v>
      </c>
      <c r="J26" t="s">
        <v>648</v>
      </c>
      <c r="K26" t="s">
        <v>182</v>
      </c>
      <c r="L26" s="1" t="str">
        <f>HYPERLINK("https://ovidsp.ovid.com/ovidweb.cgi?T=JS&amp;NEWS=n&amp;CSC=Y&amp;PAGE=toc&amp;D=yrovft&amp;AN=00019052-000000000-00000","https://ovidsp.ovid.com/ovidweb.cgi?T=JS&amp;NEWS=n&amp;CSC=Y&amp;PAGE=toc&amp;D=yrovft&amp;AN=00019052-000000000-00000")</f>
        <v>https://ovidsp.ovid.com/ovidweb.cgi?T=JS&amp;NEWS=n&amp;CSC=Y&amp;PAGE=toc&amp;D=yrovft&amp;AN=00019052-000000000-00000</v>
      </c>
      <c r="M26" t="s">
        <v>75</v>
      </c>
      <c r="N26" t="s">
        <v>109</v>
      </c>
      <c r="O26" t="s">
        <v>148</v>
      </c>
      <c r="P26">
        <v>445208</v>
      </c>
      <c r="Q26" t="s">
        <v>271</v>
      </c>
      <c r="R26" t="s">
        <v>101</v>
      </c>
      <c r="S26" t="s">
        <v>56</v>
      </c>
      <c r="T26" t="s">
        <v>80</v>
      </c>
      <c r="U26" t="b">
        <v>1</v>
      </c>
      <c r="V26" t="s">
        <v>460</v>
      </c>
      <c r="W26" t="b">
        <v>1</v>
      </c>
      <c r="X26" t="s">
        <v>693</v>
      </c>
    </row>
    <row r="27" spans="1:24" x14ac:dyDescent="0.3">
      <c r="A27" t="s">
        <v>421</v>
      </c>
      <c r="B27" t="s">
        <v>625</v>
      </c>
      <c r="C27" t="s">
        <v>97</v>
      </c>
      <c r="D27" t="s">
        <v>310</v>
      </c>
      <c r="E27">
        <v>11</v>
      </c>
      <c r="F27">
        <v>1</v>
      </c>
      <c r="G27">
        <v>37</v>
      </c>
      <c r="H27">
        <v>1</v>
      </c>
      <c r="I27" t="s">
        <v>125</v>
      </c>
      <c r="J27" t="s">
        <v>38</v>
      </c>
      <c r="K27" t="s">
        <v>695</v>
      </c>
      <c r="L27" s="1" t="str">
        <f>HYPERLINK("https://ovidsp.ovid.com/ovidweb.cgi?T=JS&amp;NEWS=n&amp;CSC=Y&amp;PAGE=toc&amp;D=yrovft&amp;AN=00001622-000000000-00000","https://ovidsp.ovid.com/ovidweb.cgi?T=JS&amp;NEWS=n&amp;CSC=Y&amp;PAGE=toc&amp;D=yrovft&amp;AN=00001622-000000000-00000")</f>
        <v>https://ovidsp.ovid.com/ovidweb.cgi?T=JS&amp;NEWS=n&amp;CSC=Y&amp;PAGE=toc&amp;D=yrovft&amp;AN=00001622-000000000-00000</v>
      </c>
      <c r="M27" t="s">
        <v>742</v>
      </c>
      <c r="N27" t="s">
        <v>109</v>
      </c>
      <c r="O27" t="s">
        <v>148</v>
      </c>
      <c r="P27">
        <v>445208</v>
      </c>
      <c r="Q27" t="s">
        <v>585</v>
      </c>
      <c r="R27" t="s">
        <v>101</v>
      </c>
      <c r="S27" t="s">
        <v>56</v>
      </c>
      <c r="T27" t="s">
        <v>393</v>
      </c>
      <c r="U27" t="b">
        <v>1</v>
      </c>
      <c r="V27" t="s">
        <v>380</v>
      </c>
      <c r="W27" t="b">
        <v>1</v>
      </c>
      <c r="X27" t="s">
        <v>693</v>
      </c>
    </row>
    <row r="28" spans="1:24" x14ac:dyDescent="0.3">
      <c r="A28" t="s">
        <v>642</v>
      </c>
      <c r="B28" t="s">
        <v>178</v>
      </c>
      <c r="C28" t="s">
        <v>307</v>
      </c>
      <c r="D28" t="s">
        <v>310</v>
      </c>
      <c r="E28">
        <v>11</v>
      </c>
      <c r="F28">
        <v>1</v>
      </c>
      <c r="G28">
        <v>37</v>
      </c>
      <c r="H28">
        <v>1</v>
      </c>
      <c r="I28" t="s">
        <v>125</v>
      </c>
      <c r="J28" t="s">
        <v>38</v>
      </c>
      <c r="K28" t="s">
        <v>695</v>
      </c>
      <c r="L28" s="1" t="str">
        <f>HYPERLINK("https://ovidsp.ovid.com/ovidweb.cgi?T=JS&amp;NEWS=n&amp;CSC=Y&amp;PAGE=toc&amp;D=yrovft&amp;AN=00002281-000000000-00000","https://ovidsp.ovid.com/ovidweb.cgi?T=JS&amp;NEWS=n&amp;CSC=Y&amp;PAGE=toc&amp;D=yrovft&amp;AN=00002281-000000000-00000")</f>
        <v>https://ovidsp.ovid.com/ovidweb.cgi?T=JS&amp;NEWS=n&amp;CSC=Y&amp;PAGE=toc&amp;D=yrovft&amp;AN=00002281-000000000-00000</v>
      </c>
      <c r="M28" t="s">
        <v>90</v>
      </c>
      <c r="N28" t="s">
        <v>109</v>
      </c>
      <c r="O28" t="s">
        <v>148</v>
      </c>
      <c r="P28">
        <v>445208</v>
      </c>
      <c r="Q28" t="s">
        <v>641</v>
      </c>
      <c r="R28" t="s">
        <v>101</v>
      </c>
      <c r="S28" t="s">
        <v>56</v>
      </c>
      <c r="T28" t="s">
        <v>81</v>
      </c>
      <c r="U28" t="b">
        <v>1</v>
      </c>
      <c r="V28" t="s">
        <v>703</v>
      </c>
      <c r="W28" t="b">
        <v>1</v>
      </c>
      <c r="X28" t="s">
        <v>693</v>
      </c>
    </row>
    <row r="29" spans="1:24" x14ac:dyDescent="0.3">
      <c r="A29" t="s">
        <v>358</v>
      </c>
      <c r="B29" t="s">
        <v>581</v>
      </c>
      <c r="C29" t="s">
        <v>756</v>
      </c>
      <c r="D29" t="s">
        <v>310</v>
      </c>
      <c r="E29">
        <v>1</v>
      </c>
      <c r="F29">
        <v>1</v>
      </c>
      <c r="G29">
        <v>35</v>
      </c>
      <c r="H29">
        <v>6</v>
      </c>
      <c r="I29" t="s">
        <v>59</v>
      </c>
      <c r="J29" t="s">
        <v>501</v>
      </c>
      <c r="K29" t="s">
        <v>513</v>
      </c>
      <c r="L29" s="1" t="str">
        <f>HYPERLINK("https://ovidsp.ovid.com/ovidweb.cgi?T=JS&amp;NEWS=n&amp;CSC=Y&amp;PAGE=toc&amp;D=yrovft&amp;AN=01271212-000000000-00000","https://ovidsp.ovid.com/ovidweb.cgi?T=JS&amp;NEWS=n&amp;CSC=Y&amp;PAGE=toc&amp;D=yrovft&amp;AN=01271212-000000000-00000")</f>
        <v>https://ovidsp.ovid.com/ovidweb.cgi?T=JS&amp;NEWS=n&amp;CSC=Y&amp;PAGE=toc&amp;D=yrovft&amp;AN=01271212-000000000-00000</v>
      </c>
      <c r="M29" t="s">
        <v>720</v>
      </c>
      <c r="N29" t="s">
        <v>109</v>
      </c>
      <c r="O29" t="s">
        <v>148</v>
      </c>
      <c r="P29">
        <v>445208</v>
      </c>
      <c r="Q29" t="s">
        <v>210</v>
      </c>
      <c r="R29" t="s">
        <v>101</v>
      </c>
      <c r="S29" t="s">
        <v>56</v>
      </c>
      <c r="T29" t="s">
        <v>725</v>
      </c>
      <c r="U29" t="b">
        <v>0</v>
      </c>
      <c r="V29" t="s">
        <v>600</v>
      </c>
      <c r="W29" t="b">
        <v>1</v>
      </c>
      <c r="X29" t="s">
        <v>693</v>
      </c>
    </row>
    <row r="30" spans="1:24" x14ac:dyDescent="0.3">
      <c r="A30" t="s">
        <v>667</v>
      </c>
      <c r="B30" t="s">
        <v>728</v>
      </c>
      <c r="C30" t="s">
        <v>248</v>
      </c>
      <c r="D30" t="s">
        <v>310</v>
      </c>
      <c r="E30">
        <v>47</v>
      </c>
      <c r="F30">
        <v>1</v>
      </c>
      <c r="G30">
        <v>68</v>
      </c>
      <c r="H30">
        <v>1</v>
      </c>
      <c r="I30" t="s">
        <v>406</v>
      </c>
      <c r="J30" t="s">
        <v>539</v>
      </c>
      <c r="K30" t="s">
        <v>695</v>
      </c>
      <c r="L30" s="1" t="str">
        <f>HYPERLINK("https://ovidsp.ovid.com/ovidweb.cgi?T=JS&amp;NEWS=n&amp;CSC=Y&amp;PAGE=toc&amp;D=yrovft&amp;AN=00003453-000000000-00000","https://ovidsp.ovid.com/ovidweb.cgi?T=JS&amp;NEWS=n&amp;CSC=Y&amp;PAGE=toc&amp;D=yrovft&amp;AN=00003453-000000000-00000")</f>
        <v>https://ovidsp.ovid.com/ovidweb.cgi?T=JS&amp;NEWS=n&amp;CSC=Y&amp;PAGE=toc&amp;D=yrovft&amp;AN=00003453-000000000-00000</v>
      </c>
      <c r="M30" t="s">
        <v>422</v>
      </c>
      <c r="N30" t="s">
        <v>109</v>
      </c>
      <c r="O30" t="s">
        <v>148</v>
      </c>
      <c r="P30">
        <v>445208</v>
      </c>
      <c r="Q30" t="s">
        <v>612</v>
      </c>
      <c r="R30" t="s">
        <v>101</v>
      </c>
      <c r="S30" t="s">
        <v>56</v>
      </c>
      <c r="T30" t="s">
        <v>526</v>
      </c>
      <c r="U30" t="b">
        <v>1</v>
      </c>
      <c r="V30" t="s">
        <v>192</v>
      </c>
      <c r="W30" t="b">
        <v>1</v>
      </c>
      <c r="X30" t="s">
        <v>693</v>
      </c>
    </row>
    <row r="31" spans="1:24" x14ac:dyDescent="0.3">
      <c r="A31" t="s">
        <v>168</v>
      </c>
      <c r="B31" t="s">
        <v>600</v>
      </c>
      <c r="C31" t="s">
        <v>132</v>
      </c>
      <c r="D31" t="s">
        <v>310</v>
      </c>
      <c r="E31">
        <v>1</v>
      </c>
      <c r="F31">
        <v>1</v>
      </c>
      <c r="G31">
        <v>46</v>
      </c>
      <c r="H31">
        <v>1</v>
      </c>
      <c r="I31" t="s">
        <v>634</v>
      </c>
      <c r="J31" t="s">
        <v>601</v>
      </c>
      <c r="K31" t="s">
        <v>695</v>
      </c>
      <c r="L31" s="1" t="str">
        <f>HYPERLINK("https://ovidsp.ovid.com/ovidweb.cgi?T=JS&amp;NEWS=n&amp;CSC=Y&amp;PAGE=toc&amp;D=yrovft&amp;AN=00003446-000000000-00000","https://ovidsp.ovid.com/ovidweb.cgi?T=JS&amp;NEWS=n&amp;CSC=Y&amp;PAGE=toc&amp;D=yrovft&amp;AN=00003446-000000000-00000")</f>
        <v>https://ovidsp.ovid.com/ovidweb.cgi?T=JS&amp;NEWS=n&amp;CSC=Y&amp;PAGE=toc&amp;D=yrovft&amp;AN=00003446-000000000-00000</v>
      </c>
      <c r="M31" t="s">
        <v>472</v>
      </c>
      <c r="N31" t="s">
        <v>109</v>
      </c>
      <c r="O31" t="s">
        <v>148</v>
      </c>
      <c r="P31">
        <v>445208</v>
      </c>
      <c r="Q31" t="s">
        <v>743</v>
      </c>
      <c r="R31" t="s">
        <v>101</v>
      </c>
      <c r="S31" t="s">
        <v>56</v>
      </c>
      <c r="T31" t="s">
        <v>302</v>
      </c>
      <c r="U31" t="b">
        <v>1</v>
      </c>
      <c r="V31" t="s">
        <v>685</v>
      </c>
      <c r="W31" t="b">
        <v>1</v>
      </c>
      <c r="X31" t="s">
        <v>693</v>
      </c>
    </row>
    <row r="32" spans="1:24" x14ac:dyDescent="0.3">
      <c r="A32" t="s">
        <v>124</v>
      </c>
      <c r="B32" t="s">
        <v>547</v>
      </c>
      <c r="C32" t="s">
        <v>69</v>
      </c>
      <c r="D32" t="s">
        <v>310</v>
      </c>
      <c r="E32">
        <v>11</v>
      </c>
      <c r="F32">
        <v>1</v>
      </c>
      <c r="G32">
        <v>36</v>
      </c>
      <c r="H32">
        <v>1</v>
      </c>
      <c r="I32" t="s">
        <v>227</v>
      </c>
      <c r="J32" t="s">
        <v>58</v>
      </c>
      <c r="K32" t="s">
        <v>695</v>
      </c>
      <c r="L32" s="1" t="str">
        <f>HYPERLINK("https://ovidsp.ovid.com/ovidweb.cgi?T=JS&amp;NEWS=n&amp;CSC=Y&amp;PAGE=toc&amp;D=yrovft&amp;AN=00001648-000000000-00000","https://ovidsp.ovid.com/ovidweb.cgi?T=JS&amp;NEWS=n&amp;CSC=Y&amp;PAGE=toc&amp;D=yrovft&amp;AN=00001648-000000000-00000")</f>
        <v>https://ovidsp.ovid.com/ovidweb.cgi?T=JS&amp;NEWS=n&amp;CSC=Y&amp;PAGE=toc&amp;D=yrovft&amp;AN=00001648-000000000-00000</v>
      </c>
      <c r="M32" t="s">
        <v>117</v>
      </c>
      <c r="N32" t="s">
        <v>109</v>
      </c>
      <c r="O32" t="s">
        <v>148</v>
      </c>
      <c r="P32">
        <v>445208</v>
      </c>
      <c r="Q32" t="s">
        <v>494</v>
      </c>
      <c r="R32" t="s">
        <v>101</v>
      </c>
      <c r="S32" t="s">
        <v>56</v>
      </c>
      <c r="T32" t="s">
        <v>193</v>
      </c>
      <c r="U32" t="b">
        <v>1</v>
      </c>
      <c r="V32" t="s">
        <v>533</v>
      </c>
      <c r="W32" t="b">
        <v>1</v>
      </c>
      <c r="X32" t="s">
        <v>693</v>
      </c>
    </row>
    <row r="33" spans="1:24" x14ac:dyDescent="0.3">
      <c r="A33" t="s">
        <v>560</v>
      </c>
      <c r="B33" t="s">
        <v>512</v>
      </c>
      <c r="C33" t="s">
        <v>49</v>
      </c>
      <c r="D33" t="s">
        <v>310</v>
      </c>
      <c r="E33">
        <v>21</v>
      </c>
      <c r="F33">
        <v>1</v>
      </c>
      <c r="G33">
        <v>42</v>
      </c>
      <c r="H33">
        <v>1</v>
      </c>
      <c r="I33" t="s">
        <v>406</v>
      </c>
      <c r="J33" t="s">
        <v>539</v>
      </c>
      <c r="K33" t="s">
        <v>695</v>
      </c>
      <c r="L33" s="1" t="str">
        <f>HYPERLINK("https://ovidsp.ovid.com/ovidweb.cgi?T=JS&amp;NEWS=n&amp;CSC=Y&amp;PAGE=toc&amp;D=yrovft&amp;AN=00003643-000000000-00000","https://ovidsp.ovid.com/ovidweb.cgi?T=JS&amp;NEWS=n&amp;CSC=Y&amp;PAGE=toc&amp;D=yrovft&amp;AN=00003643-000000000-00000")</f>
        <v>https://ovidsp.ovid.com/ovidweb.cgi?T=JS&amp;NEWS=n&amp;CSC=Y&amp;PAGE=toc&amp;D=yrovft&amp;AN=00003643-000000000-00000</v>
      </c>
      <c r="M33" t="s">
        <v>135</v>
      </c>
      <c r="N33" t="s">
        <v>109</v>
      </c>
      <c r="O33" t="s">
        <v>148</v>
      </c>
      <c r="P33">
        <v>445208</v>
      </c>
      <c r="Q33" t="s">
        <v>473</v>
      </c>
      <c r="R33" t="s">
        <v>101</v>
      </c>
      <c r="S33" t="s">
        <v>56</v>
      </c>
      <c r="T33" t="s">
        <v>8</v>
      </c>
      <c r="U33" t="b">
        <v>1</v>
      </c>
      <c r="V33" t="s">
        <v>457</v>
      </c>
      <c r="W33" t="b">
        <v>1</v>
      </c>
      <c r="X33" t="s">
        <v>693</v>
      </c>
    </row>
    <row r="34" spans="1:24" x14ac:dyDescent="0.3">
      <c r="A34" t="s">
        <v>752</v>
      </c>
      <c r="B34" t="s">
        <v>159</v>
      </c>
      <c r="C34" t="s">
        <v>715</v>
      </c>
      <c r="D34" t="s">
        <v>310</v>
      </c>
      <c r="E34">
        <v>29</v>
      </c>
      <c r="F34">
        <v>1</v>
      </c>
      <c r="G34">
        <v>53</v>
      </c>
      <c r="H34">
        <v>1</v>
      </c>
      <c r="I34" t="s">
        <v>111</v>
      </c>
      <c r="J34" t="s">
        <v>391</v>
      </c>
      <c r="K34" t="s">
        <v>695</v>
      </c>
      <c r="L34" s="1" t="str">
        <f>HYPERLINK("https://ovidsp.ovid.com/ovidweb.cgi?T=JS&amp;NEWS=n&amp;CSC=Y&amp;PAGE=toc&amp;D=yrovft&amp;AN=00003677-000000000-00000","https://ovidsp.ovid.com/ovidweb.cgi?T=JS&amp;NEWS=n&amp;CSC=Y&amp;PAGE=toc&amp;D=yrovft&amp;AN=00003677-000000000-00000")</f>
        <v>https://ovidsp.ovid.com/ovidweb.cgi?T=JS&amp;NEWS=n&amp;CSC=Y&amp;PAGE=toc&amp;D=yrovft&amp;AN=00003677-000000000-00000</v>
      </c>
      <c r="M34" t="s">
        <v>152</v>
      </c>
      <c r="N34" t="s">
        <v>109</v>
      </c>
      <c r="O34" t="s">
        <v>148</v>
      </c>
      <c r="P34">
        <v>445208</v>
      </c>
      <c r="Q34" t="s">
        <v>454</v>
      </c>
      <c r="R34" t="s">
        <v>101</v>
      </c>
      <c r="S34" t="s">
        <v>56</v>
      </c>
      <c r="T34" t="s">
        <v>78</v>
      </c>
      <c r="U34" t="b">
        <v>1</v>
      </c>
      <c r="V34" t="s">
        <v>688</v>
      </c>
      <c r="W34" t="b">
        <v>1</v>
      </c>
      <c r="X34" t="s">
        <v>693</v>
      </c>
    </row>
    <row r="35" spans="1:24" x14ac:dyDescent="0.3">
      <c r="A35" t="s">
        <v>486</v>
      </c>
      <c r="B35" t="s">
        <v>267</v>
      </c>
      <c r="C35" t="s">
        <v>579</v>
      </c>
      <c r="D35" t="s">
        <v>310</v>
      </c>
      <c r="E35">
        <v>1</v>
      </c>
      <c r="F35">
        <v>1</v>
      </c>
      <c r="G35">
        <v>81</v>
      </c>
      <c r="H35">
        <v>1</v>
      </c>
      <c r="I35" t="s">
        <v>355</v>
      </c>
      <c r="J35" t="s">
        <v>211</v>
      </c>
      <c r="K35" t="s">
        <v>695</v>
      </c>
      <c r="L35" s="1" t="str">
        <f>HYPERLINK("https://ovidsp.ovid.com/ovidweb.cgi?T=JS&amp;NEWS=n&amp;CSC=Y&amp;PAGE=toc&amp;D=yrovft&amp;AN=01515467-000000000-00000","https://ovidsp.ovid.com/ovidweb.cgi?T=JS&amp;NEWS=n&amp;CSC=Y&amp;PAGE=toc&amp;D=yrovft&amp;AN=01515467-000000000-00000")</f>
        <v>https://ovidsp.ovid.com/ovidweb.cgi?T=JS&amp;NEWS=n&amp;CSC=Y&amp;PAGE=toc&amp;D=yrovft&amp;AN=01515467-000000000-00000</v>
      </c>
      <c r="M35" t="s">
        <v>289</v>
      </c>
      <c r="N35" t="s">
        <v>109</v>
      </c>
      <c r="O35" t="s">
        <v>148</v>
      </c>
      <c r="P35">
        <v>445208</v>
      </c>
      <c r="Q35" t="s">
        <v>280</v>
      </c>
      <c r="R35" t="s">
        <v>101</v>
      </c>
      <c r="S35" t="s">
        <v>56</v>
      </c>
      <c r="T35" t="s">
        <v>400</v>
      </c>
      <c r="U35" t="b">
        <v>1</v>
      </c>
      <c r="V35" t="s">
        <v>407</v>
      </c>
      <c r="W35" t="b">
        <v>1</v>
      </c>
      <c r="X35" t="s">
        <v>693</v>
      </c>
    </row>
    <row r="36" spans="1:24" x14ac:dyDescent="0.3">
      <c r="A36" t="s">
        <v>530</v>
      </c>
      <c r="B36" t="s">
        <v>31</v>
      </c>
      <c r="C36" t="s">
        <v>359</v>
      </c>
      <c r="D36" t="s">
        <v>310</v>
      </c>
      <c r="E36">
        <v>1</v>
      </c>
      <c r="F36">
        <v>1</v>
      </c>
      <c r="G36">
        <v>82</v>
      </c>
      <c r="H36">
        <v>1</v>
      </c>
      <c r="I36" t="s">
        <v>54</v>
      </c>
      <c r="J36" t="s">
        <v>100</v>
      </c>
      <c r="K36" t="s">
        <v>695</v>
      </c>
      <c r="L36" s="1" t="str">
        <f>HYPERLINK("https://ovidsp.ovid.com/ovidweb.cgi?T=JS&amp;NEWS=n&amp;CSC=Y&amp;PAGE=toc&amp;D=yrovft&amp;AN=00004268-000000000-00000","https://ovidsp.ovid.com/ovidweb.cgi?T=JS&amp;NEWS=n&amp;CSC=Y&amp;PAGE=toc&amp;D=yrovft&amp;AN=00004268-000000000-00000")</f>
        <v>https://ovidsp.ovid.com/ovidweb.cgi?T=JS&amp;NEWS=n&amp;CSC=Y&amp;PAGE=toc&amp;D=yrovft&amp;AN=00004268-000000000-00000</v>
      </c>
      <c r="M36" t="s">
        <v>509</v>
      </c>
      <c r="N36" t="s">
        <v>109</v>
      </c>
      <c r="O36" t="s">
        <v>148</v>
      </c>
      <c r="P36">
        <v>445208</v>
      </c>
      <c r="Q36" t="s">
        <v>681</v>
      </c>
      <c r="R36" t="s">
        <v>101</v>
      </c>
      <c r="S36" t="s">
        <v>56</v>
      </c>
      <c r="T36" t="s">
        <v>120</v>
      </c>
      <c r="U36" t="b">
        <v>1</v>
      </c>
      <c r="V36" t="s">
        <v>411</v>
      </c>
      <c r="W36" t="b">
        <v>1</v>
      </c>
      <c r="X36" t="s">
        <v>693</v>
      </c>
    </row>
    <row r="37" spans="1:24" x14ac:dyDescent="0.3">
      <c r="A37" t="s">
        <v>535</v>
      </c>
      <c r="B37" t="s">
        <v>70</v>
      </c>
      <c r="C37" t="s">
        <v>85</v>
      </c>
      <c r="D37" t="s">
        <v>310</v>
      </c>
      <c r="E37">
        <v>31</v>
      </c>
      <c r="F37">
        <v>1</v>
      </c>
      <c r="G37">
        <v>60</v>
      </c>
      <c r="H37">
        <v>1</v>
      </c>
      <c r="I37" t="s">
        <v>375</v>
      </c>
      <c r="J37" t="s">
        <v>370</v>
      </c>
      <c r="K37" t="s">
        <v>695</v>
      </c>
      <c r="L37" s="1" t="str">
        <f>HYPERLINK("https://ovidsp.ovid.com/ovidweb.cgi?T=JS&amp;NEWS=n&amp;CSC=Y&amp;PAGE=toc&amp;D=yrovft&amp;AN=00004424-000000000-00000","https://ovidsp.ovid.com/ovidweb.cgi?T=JS&amp;NEWS=n&amp;CSC=Y&amp;PAGE=toc&amp;D=yrovft&amp;AN=00004424-000000000-00000")</f>
        <v>https://ovidsp.ovid.com/ovidweb.cgi?T=JS&amp;NEWS=n&amp;CSC=Y&amp;PAGE=toc&amp;D=yrovft&amp;AN=00004424-000000000-00000</v>
      </c>
      <c r="M37" t="s">
        <v>263</v>
      </c>
      <c r="N37" t="s">
        <v>109</v>
      </c>
      <c r="O37" t="s">
        <v>148</v>
      </c>
      <c r="P37">
        <v>445208</v>
      </c>
      <c r="Q37" t="s">
        <v>528</v>
      </c>
      <c r="R37" t="s">
        <v>101</v>
      </c>
      <c r="S37" t="s">
        <v>56</v>
      </c>
      <c r="T37" t="s">
        <v>189</v>
      </c>
      <c r="U37" t="b">
        <v>1</v>
      </c>
      <c r="V37" t="s">
        <v>264</v>
      </c>
      <c r="W37" t="b">
        <v>1</v>
      </c>
      <c r="X37" t="s">
        <v>693</v>
      </c>
    </row>
    <row r="38" spans="1:24" x14ac:dyDescent="0.3">
      <c r="A38" t="s">
        <v>50</v>
      </c>
      <c r="B38" t="s">
        <v>600</v>
      </c>
      <c r="C38" t="s">
        <v>261</v>
      </c>
      <c r="D38" t="s">
        <v>310</v>
      </c>
      <c r="E38">
        <v>1</v>
      </c>
      <c r="F38">
        <v>1</v>
      </c>
      <c r="G38">
        <v>8</v>
      </c>
      <c r="H38">
        <v>12</v>
      </c>
      <c r="I38" t="s">
        <v>268</v>
      </c>
      <c r="J38" t="s">
        <v>67</v>
      </c>
      <c r="K38" t="s">
        <v>182</v>
      </c>
      <c r="L38" s="1" t="str">
        <f>HYPERLINK("https://ovidsp.ovid.com/ovidweb.cgi?T=JS&amp;NEWS=n&amp;CSC=Y&amp;PAGE=toc&amp;D=yrovft&amp;AN=01979360-000000000-00000","https://ovidsp.ovid.com/ovidweb.cgi?T=JS&amp;NEWS=n&amp;CSC=Y&amp;PAGE=toc&amp;D=yrovft&amp;AN=01979360-000000000-00000")</f>
        <v>https://ovidsp.ovid.com/ovidweb.cgi?T=JS&amp;NEWS=n&amp;CSC=Y&amp;PAGE=toc&amp;D=yrovft&amp;AN=01979360-000000000-00000</v>
      </c>
      <c r="M38" t="s">
        <v>138</v>
      </c>
      <c r="N38" t="s">
        <v>109</v>
      </c>
      <c r="O38" t="s">
        <v>148</v>
      </c>
      <c r="P38">
        <v>445208</v>
      </c>
      <c r="Q38" t="s">
        <v>763</v>
      </c>
      <c r="R38" t="s">
        <v>101</v>
      </c>
      <c r="S38" t="s">
        <v>56</v>
      </c>
      <c r="T38" t="s">
        <v>229</v>
      </c>
      <c r="U38" t="b">
        <v>0</v>
      </c>
      <c r="V38" t="s">
        <v>600</v>
      </c>
      <c r="W38" t="b">
        <v>1</v>
      </c>
      <c r="X38" t="s">
        <v>693</v>
      </c>
    </row>
    <row r="39" spans="1:24" x14ac:dyDescent="0.3">
      <c r="A39" t="s">
        <v>503</v>
      </c>
      <c r="B39" t="s">
        <v>550</v>
      </c>
      <c r="C39" t="s">
        <v>242</v>
      </c>
      <c r="D39" t="s">
        <v>310</v>
      </c>
      <c r="E39">
        <v>21</v>
      </c>
      <c r="F39">
        <v>1</v>
      </c>
      <c r="G39">
        <v>98</v>
      </c>
      <c r="H39">
        <v>1</v>
      </c>
      <c r="I39" t="s">
        <v>252</v>
      </c>
      <c r="J39" t="s">
        <v>360</v>
      </c>
      <c r="K39" t="s">
        <v>695</v>
      </c>
      <c r="L39" s="1" t="str">
        <f>HYPERLINK("https://ovidsp.ovid.com/ovidweb.cgi?T=JS&amp;NEWS=n&amp;CSC=Y&amp;PAGE=toc&amp;D=yrovft&amp;AN=00126334-000000000-00000","https://ovidsp.ovid.com/ovidweb.cgi?T=JS&amp;NEWS=n&amp;CSC=Y&amp;PAGE=toc&amp;D=yrovft&amp;AN=00126334-000000000-00000")</f>
        <v>https://ovidsp.ovid.com/ovidweb.cgi?T=JS&amp;NEWS=n&amp;CSC=Y&amp;PAGE=toc&amp;D=yrovft&amp;AN=00126334-000000000-00000</v>
      </c>
      <c r="M39" t="s">
        <v>718</v>
      </c>
      <c r="N39" t="s">
        <v>109</v>
      </c>
      <c r="O39" t="s">
        <v>148</v>
      </c>
      <c r="P39">
        <v>445208</v>
      </c>
      <c r="Q39" t="s">
        <v>730</v>
      </c>
      <c r="R39" t="s">
        <v>101</v>
      </c>
      <c r="S39" t="s">
        <v>56</v>
      </c>
      <c r="T39" t="s">
        <v>410</v>
      </c>
      <c r="U39" t="b">
        <v>1</v>
      </c>
      <c r="V39" t="s">
        <v>270</v>
      </c>
      <c r="W39" t="b">
        <v>1</v>
      </c>
      <c r="X39" t="s">
        <v>693</v>
      </c>
    </row>
    <row r="40" spans="1:24" x14ac:dyDescent="0.3">
      <c r="A40" t="s">
        <v>0</v>
      </c>
      <c r="B40" t="s">
        <v>600</v>
      </c>
      <c r="C40" t="s">
        <v>246</v>
      </c>
      <c r="D40" t="s">
        <v>310</v>
      </c>
      <c r="E40">
        <v>1</v>
      </c>
      <c r="F40">
        <v>1</v>
      </c>
      <c r="G40">
        <v>14</v>
      </c>
      <c r="H40">
        <v>4</v>
      </c>
      <c r="I40" t="s">
        <v>230</v>
      </c>
      <c r="J40" t="s">
        <v>531</v>
      </c>
      <c r="K40" t="s">
        <v>286</v>
      </c>
      <c r="L40" s="1" t="str">
        <f>HYPERLINK("https://ovidsp.ovid.com/ovidweb.cgi?T=JS&amp;NEWS=n&amp;CSC=Y&amp;PAGE=toc&amp;D=yrovft&amp;AN=01709767-000000000-00000","https://ovidsp.ovid.com/ovidweb.cgi?T=JS&amp;NEWS=n&amp;CSC=Y&amp;PAGE=toc&amp;D=yrovft&amp;AN=01709767-000000000-00000")</f>
        <v>https://ovidsp.ovid.com/ovidweb.cgi?T=JS&amp;NEWS=n&amp;CSC=Y&amp;PAGE=toc&amp;D=yrovft&amp;AN=01709767-000000000-00000</v>
      </c>
      <c r="M40" t="s">
        <v>147</v>
      </c>
      <c r="N40" t="s">
        <v>109</v>
      </c>
      <c r="O40" t="s">
        <v>148</v>
      </c>
      <c r="P40">
        <v>445208</v>
      </c>
      <c r="Q40" t="s">
        <v>721</v>
      </c>
      <c r="R40" t="s">
        <v>101</v>
      </c>
      <c r="S40" t="s">
        <v>56</v>
      </c>
      <c r="T40" t="s">
        <v>384</v>
      </c>
      <c r="U40" t="b">
        <v>0</v>
      </c>
      <c r="V40" t="s">
        <v>600</v>
      </c>
      <c r="W40" t="b">
        <v>1</v>
      </c>
      <c r="X40" t="s">
        <v>693</v>
      </c>
    </row>
    <row r="41" spans="1:24" x14ac:dyDescent="0.3">
      <c r="A41" t="s">
        <v>548</v>
      </c>
      <c r="B41" t="s">
        <v>600</v>
      </c>
      <c r="C41" t="s">
        <v>86</v>
      </c>
      <c r="D41" t="s">
        <v>310</v>
      </c>
      <c r="E41">
        <v>1</v>
      </c>
      <c r="F41">
        <v>1</v>
      </c>
      <c r="G41">
        <v>14</v>
      </c>
      <c r="H41">
        <v>4</v>
      </c>
      <c r="I41" t="s">
        <v>597</v>
      </c>
      <c r="J41" t="s">
        <v>130</v>
      </c>
      <c r="K41" t="s">
        <v>286</v>
      </c>
      <c r="L41" s="1" t="str">
        <f>HYPERLINK("https://ovidsp.ovid.com/ovidweb.cgi?T=JS&amp;NEWS=n&amp;CSC=Y&amp;PAGE=toc&amp;D=yrovft&amp;AN=01709766-000000000-00000","https://ovidsp.ovid.com/ovidweb.cgi?T=JS&amp;NEWS=n&amp;CSC=Y&amp;PAGE=toc&amp;D=yrovft&amp;AN=01709766-000000000-00000")</f>
        <v>https://ovidsp.ovid.com/ovidweb.cgi?T=JS&amp;NEWS=n&amp;CSC=Y&amp;PAGE=toc&amp;D=yrovft&amp;AN=01709766-000000000-00000</v>
      </c>
      <c r="M41" t="s">
        <v>342</v>
      </c>
      <c r="N41" t="s">
        <v>109</v>
      </c>
      <c r="O41" t="s">
        <v>148</v>
      </c>
      <c r="P41">
        <v>445208</v>
      </c>
      <c r="Q41" t="s">
        <v>635</v>
      </c>
      <c r="R41" t="s">
        <v>101</v>
      </c>
      <c r="S41" t="s">
        <v>56</v>
      </c>
      <c r="T41" t="s">
        <v>592</v>
      </c>
      <c r="U41" t="b">
        <v>0</v>
      </c>
      <c r="V41" t="s">
        <v>600</v>
      </c>
      <c r="W41" t="b">
        <v>1</v>
      </c>
      <c r="X41" t="s">
        <v>693</v>
      </c>
    </row>
    <row r="42" spans="1:24" x14ac:dyDescent="0.3">
      <c r="A42" t="s">
        <v>463</v>
      </c>
      <c r="B42" t="s">
        <v>600</v>
      </c>
      <c r="C42" t="s">
        <v>566</v>
      </c>
      <c r="D42" t="s">
        <v>310</v>
      </c>
      <c r="E42">
        <v>1</v>
      </c>
      <c r="F42">
        <v>1</v>
      </c>
      <c r="G42">
        <v>9</v>
      </c>
      <c r="H42">
        <v>4</v>
      </c>
      <c r="I42" t="s">
        <v>274</v>
      </c>
      <c r="J42" t="s">
        <v>532</v>
      </c>
      <c r="K42" t="s">
        <v>286</v>
      </c>
      <c r="L42" s="1" t="str">
        <f>HYPERLINK("https://ovidsp.ovid.com/ovidweb.cgi?T=JS&amp;NEWS=n&amp;CSC=Y&amp;PAGE=toc&amp;D=yrovft&amp;AN=01960901-000000000-00000","https://ovidsp.ovid.com/ovidweb.cgi?T=JS&amp;NEWS=n&amp;CSC=Y&amp;PAGE=toc&amp;D=yrovft&amp;AN=01960901-000000000-00000")</f>
        <v>https://ovidsp.ovid.com/ovidweb.cgi?T=JS&amp;NEWS=n&amp;CSC=Y&amp;PAGE=toc&amp;D=yrovft&amp;AN=01960901-000000000-00000</v>
      </c>
      <c r="M42" t="s">
        <v>764</v>
      </c>
      <c r="N42" t="s">
        <v>109</v>
      </c>
      <c r="O42" t="s">
        <v>148</v>
      </c>
      <c r="P42">
        <v>445208</v>
      </c>
      <c r="Q42" t="s">
        <v>613</v>
      </c>
      <c r="R42" t="s">
        <v>101</v>
      </c>
      <c r="S42" t="s">
        <v>56</v>
      </c>
      <c r="T42" t="s">
        <v>674</v>
      </c>
      <c r="U42" t="b">
        <v>0</v>
      </c>
      <c r="V42" t="s">
        <v>600</v>
      </c>
      <c r="W42" t="b">
        <v>1</v>
      </c>
      <c r="X42" t="s">
        <v>693</v>
      </c>
    </row>
    <row r="43" spans="1:24" x14ac:dyDescent="0.3">
      <c r="A43" t="s">
        <v>273</v>
      </c>
      <c r="B43" t="s">
        <v>600</v>
      </c>
      <c r="C43" t="s">
        <v>551</v>
      </c>
      <c r="D43" t="s">
        <v>310</v>
      </c>
      <c r="E43">
        <v>1</v>
      </c>
      <c r="F43">
        <v>1</v>
      </c>
      <c r="G43">
        <v>12</v>
      </c>
      <c r="H43">
        <v>12</v>
      </c>
      <c r="I43" t="s">
        <v>416</v>
      </c>
      <c r="J43" t="s">
        <v>524</v>
      </c>
      <c r="K43" t="s">
        <v>182</v>
      </c>
      <c r="L43" s="1" t="str">
        <f>HYPERLINK("https://ovidsp.ovid.com/ovidweb.cgi?T=JS&amp;NEWS=n&amp;CSC=Y&amp;PAGE=toc&amp;D=yrovft&amp;AN=01874474-000000000-00000","https://ovidsp.ovid.com/ovidweb.cgi?T=JS&amp;NEWS=n&amp;CSC=Y&amp;PAGE=toc&amp;D=yrovft&amp;AN=01874474-000000000-00000")</f>
        <v>https://ovidsp.ovid.com/ovidweb.cgi?T=JS&amp;NEWS=n&amp;CSC=Y&amp;PAGE=toc&amp;D=yrovft&amp;AN=01874474-000000000-00000</v>
      </c>
      <c r="M43" t="s">
        <v>255</v>
      </c>
      <c r="N43" t="s">
        <v>109</v>
      </c>
      <c r="O43" t="s">
        <v>148</v>
      </c>
      <c r="P43">
        <v>445208</v>
      </c>
      <c r="Q43" t="s">
        <v>649</v>
      </c>
      <c r="R43" t="s">
        <v>101</v>
      </c>
      <c r="S43" t="s">
        <v>56</v>
      </c>
      <c r="T43" t="s">
        <v>436</v>
      </c>
      <c r="U43" t="b">
        <v>0</v>
      </c>
      <c r="V43" t="s">
        <v>600</v>
      </c>
      <c r="W43" t="b">
        <v>1</v>
      </c>
      <c r="X43" t="s">
        <v>693</v>
      </c>
    </row>
    <row r="44" spans="1:24" x14ac:dyDescent="0.3">
      <c r="A44" t="s">
        <v>330</v>
      </c>
      <c r="B44" t="s">
        <v>249</v>
      </c>
      <c r="C44" t="s">
        <v>490</v>
      </c>
      <c r="D44" t="s">
        <v>310</v>
      </c>
      <c r="E44">
        <v>13</v>
      </c>
      <c r="F44">
        <v>0</v>
      </c>
      <c r="G44">
        <v>20</v>
      </c>
      <c r="H44">
        <v>5</v>
      </c>
      <c r="I44" t="s">
        <v>94</v>
      </c>
      <c r="J44" t="s">
        <v>370</v>
      </c>
      <c r="K44" t="s">
        <v>557</v>
      </c>
      <c r="L44" s="1" t="str">
        <f>HYPERLINK("https://ovidsp.ovid.com/ovidweb.cgi?T=JS&amp;NEWS=n&amp;CSC=Y&amp;PAGE=toc&amp;D=yrovft&amp;AN=00042560-000000000-00000","https://ovidsp.ovid.com/ovidweb.cgi?T=JS&amp;NEWS=n&amp;CSC=Y&amp;PAGE=toc&amp;D=yrovft&amp;AN=00042560-000000000-00000")</f>
        <v>https://ovidsp.ovid.com/ovidweb.cgi?T=JS&amp;NEWS=n&amp;CSC=Y&amp;PAGE=toc&amp;D=yrovft&amp;AN=00042560-000000000-00000</v>
      </c>
      <c r="M44" t="s">
        <v>283</v>
      </c>
      <c r="N44" t="s">
        <v>109</v>
      </c>
      <c r="O44" t="s">
        <v>148</v>
      </c>
      <c r="P44">
        <v>445208</v>
      </c>
      <c r="Q44" t="s">
        <v>677</v>
      </c>
      <c r="R44" t="s">
        <v>101</v>
      </c>
      <c r="S44" t="s">
        <v>56</v>
      </c>
      <c r="T44" t="s">
        <v>253</v>
      </c>
      <c r="U44" t="b">
        <v>0</v>
      </c>
      <c r="V44" t="s">
        <v>600</v>
      </c>
      <c r="W44" t="b">
        <v>1</v>
      </c>
      <c r="X44" t="s">
        <v>693</v>
      </c>
    </row>
    <row r="45" spans="1:24" x14ac:dyDescent="0.3">
      <c r="A45" t="s">
        <v>215</v>
      </c>
      <c r="B45" t="s">
        <v>562</v>
      </c>
      <c r="C45" t="s">
        <v>256</v>
      </c>
      <c r="D45" t="s">
        <v>310</v>
      </c>
      <c r="E45">
        <v>75</v>
      </c>
      <c r="F45">
        <v>1</v>
      </c>
      <c r="G45">
        <v>107</v>
      </c>
      <c r="H45">
        <v>1</v>
      </c>
      <c r="I45" t="s">
        <v>475</v>
      </c>
      <c r="J45" t="s">
        <v>84</v>
      </c>
      <c r="K45" t="s">
        <v>695</v>
      </c>
      <c r="L45" s="1" t="str">
        <f>HYPERLINK("https://ovidsp.ovid.com/ovidweb.cgi?T=JS&amp;NEWS=n&amp;CSC=Y&amp;PAGE=toc&amp;D=yrovft&amp;AN=00004623-000000000-00000","https://ovidsp.ovid.com/ovidweb.cgi?T=JS&amp;NEWS=n&amp;CSC=Y&amp;PAGE=toc&amp;D=yrovft&amp;AN=00004623-000000000-00000")</f>
        <v>https://ovidsp.ovid.com/ovidweb.cgi?T=JS&amp;NEWS=n&amp;CSC=Y&amp;PAGE=toc&amp;D=yrovft&amp;AN=00004623-000000000-00000</v>
      </c>
      <c r="M45" t="s">
        <v>719</v>
      </c>
      <c r="N45" t="s">
        <v>109</v>
      </c>
      <c r="O45" t="s">
        <v>148</v>
      </c>
      <c r="P45">
        <v>445208</v>
      </c>
      <c r="Q45" t="s">
        <v>420</v>
      </c>
      <c r="R45" t="s">
        <v>101</v>
      </c>
      <c r="S45" t="s">
        <v>56</v>
      </c>
      <c r="T45" t="s">
        <v>72</v>
      </c>
      <c r="U45" t="b">
        <v>1</v>
      </c>
      <c r="V45" t="s">
        <v>5</v>
      </c>
      <c r="W45" t="b">
        <v>1</v>
      </c>
      <c r="X45" t="s">
        <v>693</v>
      </c>
    </row>
    <row r="46" spans="1:24" x14ac:dyDescent="0.3">
      <c r="A46" t="s">
        <v>46</v>
      </c>
      <c r="B46" t="s">
        <v>665</v>
      </c>
      <c r="C46" t="s">
        <v>235</v>
      </c>
      <c r="D46" t="s">
        <v>310</v>
      </c>
      <c r="E46">
        <v>41</v>
      </c>
      <c r="F46">
        <v>1</v>
      </c>
      <c r="G46">
        <v>51</v>
      </c>
      <c r="H46">
        <v>1</v>
      </c>
      <c r="I46" t="s">
        <v>571</v>
      </c>
      <c r="J46" t="s">
        <v>326</v>
      </c>
      <c r="K46" t="s">
        <v>695</v>
      </c>
      <c r="L46" s="1" t="str">
        <f>HYPERLINK("https://ovidsp.ovid.com/ovidweb.cgi?T=JS&amp;NEWS=n&amp;CSC=Y&amp;PAGE=toc&amp;D=yrovft&amp;AN=02158034-000000000-00000","https://ovidsp.ovid.com/ovidweb.cgi?T=JS&amp;NEWS=n&amp;CSC=Y&amp;PAGE=toc&amp;D=yrovft&amp;AN=02158034-000000000-00000")</f>
        <v>https://ovidsp.ovid.com/ovidweb.cgi?T=JS&amp;NEWS=n&amp;CSC=Y&amp;PAGE=toc&amp;D=yrovft&amp;AN=02158034-000000000-00000</v>
      </c>
      <c r="M46" t="s">
        <v>600</v>
      </c>
      <c r="N46" t="s">
        <v>109</v>
      </c>
      <c r="O46" t="s">
        <v>148</v>
      </c>
      <c r="P46">
        <v>445208</v>
      </c>
      <c r="Q46" t="s">
        <v>620</v>
      </c>
      <c r="R46" t="s">
        <v>101</v>
      </c>
      <c r="S46" t="s">
        <v>56</v>
      </c>
      <c r="T46" t="s">
        <v>452</v>
      </c>
      <c r="U46" t="b">
        <v>1</v>
      </c>
      <c r="V46" t="s">
        <v>464</v>
      </c>
      <c r="W46" t="b">
        <v>1</v>
      </c>
      <c r="X46" t="s">
        <v>693</v>
      </c>
    </row>
    <row r="47" spans="1:24" x14ac:dyDescent="0.3">
      <c r="A47" t="s">
        <v>594</v>
      </c>
      <c r="B47" t="s">
        <v>600</v>
      </c>
      <c r="C47" t="s">
        <v>79</v>
      </c>
      <c r="D47" t="s">
        <v>310</v>
      </c>
      <c r="E47">
        <v>1</v>
      </c>
      <c r="F47">
        <v>1</v>
      </c>
      <c r="G47">
        <v>13</v>
      </c>
      <c r="H47">
        <v>0</v>
      </c>
      <c r="I47" t="s">
        <v>397</v>
      </c>
      <c r="J47" t="s">
        <v>580</v>
      </c>
      <c r="K47" t="s">
        <v>695</v>
      </c>
      <c r="L47" s="1" t="str">
        <f>HYPERLINK("https://ovidsp.ovid.com/ovidweb.cgi?T=JS&amp;NEWS=n&amp;CSC=Y&amp;PAGE=toc&amp;D=yrovft&amp;AN=02158035-000000000-00000","https://ovidsp.ovid.com/ovidweb.cgi?T=JS&amp;NEWS=n&amp;CSC=Y&amp;PAGE=toc&amp;D=yrovft&amp;AN=02158035-000000000-00000")</f>
        <v>https://ovidsp.ovid.com/ovidweb.cgi?T=JS&amp;NEWS=n&amp;CSC=Y&amp;PAGE=toc&amp;D=yrovft&amp;AN=02158035-000000000-00000</v>
      </c>
      <c r="M47" t="s">
        <v>25</v>
      </c>
      <c r="N47" t="s">
        <v>109</v>
      </c>
      <c r="O47" t="s">
        <v>148</v>
      </c>
      <c r="P47">
        <v>445208</v>
      </c>
      <c r="Q47" t="s">
        <v>708</v>
      </c>
      <c r="R47" t="s">
        <v>101</v>
      </c>
      <c r="S47" t="s">
        <v>56</v>
      </c>
      <c r="T47" t="s">
        <v>437</v>
      </c>
      <c r="U47" t="b">
        <v>0</v>
      </c>
      <c r="V47" t="s">
        <v>600</v>
      </c>
      <c r="W47" t="b">
        <v>1</v>
      </c>
      <c r="X47" t="s">
        <v>693</v>
      </c>
    </row>
    <row r="48" spans="1:24" x14ac:dyDescent="0.3">
      <c r="A48" t="s">
        <v>123</v>
      </c>
      <c r="B48" t="s">
        <v>650</v>
      </c>
      <c r="C48" t="s">
        <v>205</v>
      </c>
      <c r="D48" t="s">
        <v>310</v>
      </c>
      <c r="E48">
        <v>15</v>
      </c>
      <c r="F48">
        <v>1</v>
      </c>
      <c r="G48">
        <v>45</v>
      </c>
      <c r="H48">
        <v>1</v>
      </c>
      <c r="I48" t="s">
        <v>563</v>
      </c>
      <c r="J48" t="s">
        <v>682</v>
      </c>
      <c r="K48" t="s">
        <v>695</v>
      </c>
      <c r="L48" s="1" t="str">
        <f>HYPERLINK("https://ovidsp.ovid.com/ovidweb.cgi?T=JS&amp;NEWS=n&amp;CSC=Y&amp;PAGE=toc&amp;D=yrovft&amp;AN=00004714-000000000-00000","https://ovidsp.ovid.com/ovidweb.cgi?T=JS&amp;NEWS=n&amp;CSC=Y&amp;PAGE=toc&amp;D=yrovft&amp;AN=00004714-000000000-00000")</f>
        <v>https://ovidsp.ovid.com/ovidweb.cgi?T=JS&amp;NEWS=n&amp;CSC=Y&amp;PAGE=toc&amp;D=yrovft&amp;AN=00004714-000000000-00000</v>
      </c>
      <c r="M48" t="s">
        <v>284</v>
      </c>
      <c r="N48" t="s">
        <v>109</v>
      </c>
      <c r="O48" t="s">
        <v>148</v>
      </c>
      <c r="P48">
        <v>445208</v>
      </c>
      <c r="Q48" t="s">
        <v>404</v>
      </c>
      <c r="R48" t="s">
        <v>101</v>
      </c>
      <c r="S48" t="s">
        <v>56</v>
      </c>
      <c r="T48" t="s">
        <v>631</v>
      </c>
      <c r="U48" t="b">
        <v>1</v>
      </c>
      <c r="V48" t="s">
        <v>751</v>
      </c>
      <c r="W48" t="b">
        <v>1</v>
      </c>
      <c r="X48" t="s">
        <v>693</v>
      </c>
    </row>
    <row r="49" spans="1:24" x14ac:dyDescent="0.3">
      <c r="A49" t="s">
        <v>491</v>
      </c>
      <c r="B49" t="s">
        <v>315</v>
      </c>
      <c r="C49" t="s">
        <v>401</v>
      </c>
      <c r="D49" t="s">
        <v>310</v>
      </c>
      <c r="E49">
        <v>14</v>
      </c>
      <c r="F49">
        <v>1</v>
      </c>
      <c r="G49">
        <v>40</v>
      </c>
      <c r="H49">
        <v>1</v>
      </c>
      <c r="I49" t="s">
        <v>692</v>
      </c>
      <c r="J49" t="s">
        <v>470</v>
      </c>
      <c r="K49" t="s">
        <v>695</v>
      </c>
      <c r="L49" s="1" t="str">
        <f>HYPERLINK("https://ovidsp.ovid.com/ovidweb.cgi?T=JS&amp;NEWS=n&amp;CSC=Y&amp;PAGE=toc&amp;D=yrovft&amp;AN=00001199-000000000-00000","https://ovidsp.ovid.com/ovidweb.cgi?T=JS&amp;NEWS=n&amp;CSC=Y&amp;PAGE=toc&amp;D=yrovft&amp;AN=00001199-000000000-00000")</f>
        <v>https://ovidsp.ovid.com/ovidweb.cgi?T=JS&amp;NEWS=n&amp;CSC=Y&amp;PAGE=toc&amp;D=yrovft&amp;AN=00001199-000000000-00000</v>
      </c>
      <c r="M49" t="s">
        <v>218</v>
      </c>
      <c r="N49" t="s">
        <v>109</v>
      </c>
      <c r="O49" t="s">
        <v>148</v>
      </c>
      <c r="P49">
        <v>445208</v>
      </c>
      <c r="Q49" t="s">
        <v>759</v>
      </c>
      <c r="R49" t="s">
        <v>101</v>
      </c>
      <c r="S49" t="s">
        <v>56</v>
      </c>
      <c r="T49" t="s">
        <v>617</v>
      </c>
      <c r="U49" t="b">
        <v>1</v>
      </c>
      <c r="V49" t="s">
        <v>57</v>
      </c>
      <c r="W49" t="b">
        <v>1</v>
      </c>
      <c r="X49" t="s">
        <v>693</v>
      </c>
    </row>
    <row r="50" spans="1:24" x14ac:dyDescent="0.3">
      <c r="A50" t="s">
        <v>390</v>
      </c>
      <c r="B50" t="s">
        <v>417</v>
      </c>
      <c r="C50" t="s">
        <v>731</v>
      </c>
      <c r="D50" t="s">
        <v>310</v>
      </c>
      <c r="E50">
        <v>15</v>
      </c>
      <c r="F50">
        <v>1</v>
      </c>
      <c r="G50">
        <v>43</v>
      </c>
      <c r="H50">
        <v>1</v>
      </c>
      <c r="I50" t="s">
        <v>290</v>
      </c>
      <c r="J50" t="s">
        <v>368</v>
      </c>
      <c r="K50" t="s">
        <v>695</v>
      </c>
      <c r="L50" s="1" t="str">
        <f>HYPERLINK("https://ovidsp.ovid.com/ovidweb.cgi?T=JS&amp;NEWS=n&amp;CSC=Y&amp;PAGE=toc&amp;D=yrovft&amp;AN=00004872-000000000-00000","https://ovidsp.ovid.com/ovidweb.cgi?T=JS&amp;NEWS=n&amp;CSC=Y&amp;PAGE=toc&amp;D=yrovft&amp;AN=00004872-000000000-00000")</f>
        <v>https://ovidsp.ovid.com/ovidweb.cgi?T=JS&amp;NEWS=n&amp;CSC=Y&amp;PAGE=toc&amp;D=yrovft&amp;AN=00004872-000000000-00000</v>
      </c>
      <c r="M50" t="s">
        <v>636</v>
      </c>
      <c r="N50" t="s">
        <v>109</v>
      </c>
      <c r="O50" t="s">
        <v>148</v>
      </c>
      <c r="P50">
        <v>445208</v>
      </c>
      <c r="Q50" t="s">
        <v>536</v>
      </c>
      <c r="R50" t="s">
        <v>101</v>
      </c>
      <c r="S50" t="s">
        <v>56</v>
      </c>
      <c r="T50" t="s">
        <v>659</v>
      </c>
      <c r="U50" t="b">
        <v>1</v>
      </c>
      <c r="V50" t="s">
        <v>339</v>
      </c>
      <c r="W50" t="b">
        <v>1</v>
      </c>
      <c r="X50" t="s">
        <v>693</v>
      </c>
    </row>
    <row r="51" spans="1:24" x14ac:dyDescent="0.3">
      <c r="A51" t="s">
        <v>638</v>
      </c>
      <c r="B51" t="s">
        <v>495</v>
      </c>
      <c r="C51" t="s">
        <v>429</v>
      </c>
      <c r="D51" t="s">
        <v>310</v>
      </c>
      <c r="E51">
        <v>20</v>
      </c>
      <c r="F51">
        <v>1</v>
      </c>
      <c r="G51">
        <v>48</v>
      </c>
      <c r="H51">
        <v>1</v>
      </c>
      <c r="I51" t="s">
        <v>290</v>
      </c>
      <c r="J51" t="s">
        <v>368</v>
      </c>
      <c r="K51" t="s">
        <v>695</v>
      </c>
      <c r="L51" s="1" t="str">
        <f>HYPERLINK("https://ovidsp.ovid.com/ovidweb.cgi?T=JS&amp;NEWS=n&amp;CSC=Y&amp;PAGE=toc&amp;D=yrovft&amp;AN=00002371-000000000-00000","https://ovidsp.ovid.com/ovidweb.cgi?T=JS&amp;NEWS=n&amp;CSC=Y&amp;PAGE=toc&amp;D=yrovft&amp;AN=00002371-000000000-00000")</f>
        <v>https://ovidsp.ovid.com/ovidweb.cgi?T=JS&amp;NEWS=n&amp;CSC=Y&amp;PAGE=toc&amp;D=yrovft&amp;AN=00002371-000000000-00000</v>
      </c>
      <c r="M51" t="s">
        <v>325</v>
      </c>
      <c r="N51" t="s">
        <v>109</v>
      </c>
      <c r="O51" t="s">
        <v>148</v>
      </c>
      <c r="P51">
        <v>445208</v>
      </c>
      <c r="Q51" t="s">
        <v>15</v>
      </c>
      <c r="R51" t="s">
        <v>101</v>
      </c>
      <c r="S51" t="s">
        <v>56</v>
      </c>
      <c r="T51" t="s">
        <v>106</v>
      </c>
      <c r="U51" t="b">
        <v>1</v>
      </c>
      <c r="V51" t="s">
        <v>549</v>
      </c>
      <c r="W51" t="b">
        <v>1</v>
      </c>
      <c r="X51" t="s">
        <v>693</v>
      </c>
    </row>
    <row r="52" spans="1:24" x14ac:dyDescent="0.3">
      <c r="A52" t="s">
        <v>442</v>
      </c>
      <c r="B52" t="s">
        <v>663</v>
      </c>
      <c r="C52" t="s">
        <v>13</v>
      </c>
      <c r="D52" t="s">
        <v>310</v>
      </c>
      <c r="E52">
        <v>184</v>
      </c>
      <c r="F52">
        <v>1</v>
      </c>
      <c r="G52">
        <v>213</v>
      </c>
      <c r="H52">
        <v>1</v>
      </c>
      <c r="I52" t="s">
        <v>375</v>
      </c>
      <c r="J52" t="s">
        <v>370</v>
      </c>
      <c r="K52" t="s">
        <v>695</v>
      </c>
      <c r="L52" s="1" t="str">
        <f>HYPERLINK("https://ovidsp.ovid.com/ovidweb.cgi?T=JS&amp;NEWS=n&amp;CSC=Y&amp;PAGE=toc&amp;D=yrovft&amp;AN=00005053-000000000-00000","https://ovidsp.ovid.com/ovidweb.cgi?T=JS&amp;NEWS=n&amp;CSC=Y&amp;PAGE=toc&amp;D=yrovft&amp;AN=00005053-000000000-00000")</f>
        <v>https://ovidsp.ovid.com/ovidweb.cgi?T=JS&amp;NEWS=n&amp;CSC=Y&amp;PAGE=toc&amp;D=yrovft&amp;AN=00005053-000000000-00000</v>
      </c>
      <c r="M52" t="s">
        <v>169</v>
      </c>
      <c r="N52" t="s">
        <v>109</v>
      </c>
      <c r="O52" t="s">
        <v>148</v>
      </c>
      <c r="P52">
        <v>445208</v>
      </c>
      <c r="Q52" t="s">
        <v>151</v>
      </c>
      <c r="R52" t="s">
        <v>101</v>
      </c>
      <c r="S52" t="s">
        <v>56</v>
      </c>
      <c r="T52" t="s">
        <v>698</v>
      </c>
      <c r="U52" t="b">
        <v>1</v>
      </c>
      <c r="V52" t="s">
        <v>2</v>
      </c>
      <c r="W52" t="b">
        <v>1</v>
      </c>
      <c r="X52" t="s">
        <v>693</v>
      </c>
    </row>
    <row r="53" spans="1:24" x14ac:dyDescent="0.3">
      <c r="A53" t="s">
        <v>194</v>
      </c>
      <c r="B53" t="s">
        <v>134</v>
      </c>
      <c r="C53" t="s">
        <v>544</v>
      </c>
      <c r="D53" t="s">
        <v>310</v>
      </c>
      <c r="E53">
        <v>10</v>
      </c>
      <c r="F53">
        <v>1</v>
      </c>
      <c r="G53">
        <v>39</v>
      </c>
      <c r="H53">
        <v>1</v>
      </c>
      <c r="I53" t="s">
        <v>375</v>
      </c>
      <c r="J53" t="s">
        <v>370</v>
      </c>
      <c r="K53" t="s">
        <v>695</v>
      </c>
      <c r="L53" s="1" t="str">
        <f>HYPERLINK("https://ovidsp.ovid.com/ovidweb.cgi?T=JS&amp;NEWS=n&amp;CSC=Y&amp;PAGE=toc&amp;D=yrovft&amp;AN=00005131-000000000-00000","https://ovidsp.ovid.com/ovidweb.cgi?T=JS&amp;NEWS=n&amp;CSC=Y&amp;PAGE=toc&amp;D=yrovft&amp;AN=00005131-000000000-00000")</f>
        <v>https://ovidsp.ovid.com/ovidweb.cgi?T=JS&amp;NEWS=n&amp;CSC=Y&amp;PAGE=toc&amp;D=yrovft&amp;AN=00005131-000000000-00000</v>
      </c>
      <c r="M53" t="s">
        <v>281</v>
      </c>
      <c r="N53" t="s">
        <v>109</v>
      </c>
      <c r="O53" t="s">
        <v>148</v>
      </c>
      <c r="P53">
        <v>445208</v>
      </c>
      <c r="Q53" t="s">
        <v>602</v>
      </c>
      <c r="R53" t="s">
        <v>101</v>
      </c>
      <c r="S53" t="s">
        <v>56</v>
      </c>
      <c r="T53" t="s">
        <v>568</v>
      </c>
      <c r="U53" t="b">
        <v>1</v>
      </c>
      <c r="V53" t="s">
        <v>453</v>
      </c>
      <c r="W53" t="b">
        <v>1</v>
      </c>
      <c r="X53" t="s">
        <v>693</v>
      </c>
    </row>
    <row r="54" spans="1:24" x14ac:dyDescent="0.3">
      <c r="A54" t="s">
        <v>553</v>
      </c>
      <c r="B54" t="s">
        <v>361</v>
      </c>
      <c r="C54" t="s">
        <v>82</v>
      </c>
      <c r="D54" t="s">
        <v>310</v>
      </c>
      <c r="E54">
        <v>18</v>
      </c>
      <c r="F54">
        <v>1</v>
      </c>
      <c r="G54">
        <v>39</v>
      </c>
      <c r="H54">
        <v>1</v>
      </c>
      <c r="I54" t="s">
        <v>313</v>
      </c>
      <c r="J54" t="s">
        <v>394</v>
      </c>
      <c r="K54" t="s">
        <v>695</v>
      </c>
      <c r="L54" s="1" t="str">
        <f>HYPERLINK("https://ovidsp.ovid.com/ovidweb.cgi?T=JS&amp;NEWS=n&amp;CSC=Y&amp;PAGE=toc&amp;D=yrovft&amp;AN=00124278-000000000-00000","https://ovidsp.ovid.com/ovidweb.cgi?T=JS&amp;NEWS=n&amp;CSC=Y&amp;PAGE=toc&amp;D=yrovft&amp;AN=00124278-000000000-00000")</f>
        <v>https://ovidsp.ovid.com/ovidweb.cgi?T=JS&amp;NEWS=n&amp;CSC=Y&amp;PAGE=toc&amp;D=yrovft&amp;AN=00124278-000000000-00000</v>
      </c>
      <c r="M54" t="s">
        <v>647</v>
      </c>
      <c r="N54" t="s">
        <v>109</v>
      </c>
      <c r="O54" t="s">
        <v>148</v>
      </c>
      <c r="P54">
        <v>445208</v>
      </c>
      <c r="Q54" t="s">
        <v>586</v>
      </c>
      <c r="R54" t="s">
        <v>101</v>
      </c>
      <c r="S54" t="s">
        <v>56</v>
      </c>
      <c r="T54" t="s">
        <v>153</v>
      </c>
      <c r="U54" t="b">
        <v>1</v>
      </c>
      <c r="V54" t="s">
        <v>145</v>
      </c>
      <c r="W54" t="b">
        <v>1</v>
      </c>
      <c r="X54" t="s">
        <v>693</v>
      </c>
    </row>
    <row r="55" spans="1:24" x14ac:dyDescent="0.3">
      <c r="A55" t="s">
        <v>657</v>
      </c>
      <c r="B55" t="s">
        <v>30</v>
      </c>
      <c r="C55" t="s">
        <v>311</v>
      </c>
      <c r="D55" t="s">
        <v>310</v>
      </c>
      <c r="E55">
        <v>1</v>
      </c>
      <c r="F55">
        <v>1</v>
      </c>
      <c r="G55">
        <v>33</v>
      </c>
      <c r="H55">
        <v>2</v>
      </c>
      <c r="I55" t="s">
        <v>179</v>
      </c>
      <c r="J55" t="s">
        <v>412</v>
      </c>
      <c r="K55" t="s">
        <v>65</v>
      </c>
      <c r="L55" s="1" t="str">
        <f>HYPERLINK("https://ovidsp.ovid.com/ovidweb.cgi?T=JS&amp;NEWS=n&amp;CSC=Y&amp;PAGE=toc&amp;D=yrovft&amp;AN=00124635-000000000-00000","https://ovidsp.ovid.com/ovidweb.cgi?T=JS&amp;NEWS=n&amp;CSC=Y&amp;PAGE=toc&amp;D=yrovft&amp;AN=00124635-000000000-00000")</f>
        <v>https://ovidsp.ovid.com/ovidweb.cgi?T=JS&amp;NEWS=n&amp;CSC=Y&amp;PAGE=toc&amp;D=yrovft&amp;AN=00124635-000000000-00000</v>
      </c>
      <c r="M55" t="s">
        <v>479</v>
      </c>
      <c r="N55" t="s">
        <v>109</v>
      </c>
      <c r="O55" t="s">
        <v>148</v>
      </c>
      <c r="P55">
        <v>445208</v>
      </c>
      <c r="Q55" t="s">
        <v>678</v>
      </c>
      <c r="R55" t="s">
        <v>101</v>
      </c>
      <c r="S55" t="s">
        <v>56</v>
      </c>
      <c r="T55" t="s">
        <v>33</v>
      </c>
      <c r="U55" t="b">
        <v>1</v>
      </c>
      <c r="V55" t="s">
        <v>277</v>
      </c>
      <c r="W55" t="b">
        <v>1</v>
      </c>
      <c r="X55" t="s">
        <v>693</v>
      </c>
    </row>
    <row r="56" spans="1:24" x14ac:dyDescent="0.3">
      <c r="A56" t="s">
        <v>10</v>
      </c>
      <c r="B56" t="s">
        <v>608</v>
      </c>
      <c r="C56" t="s">
        <v>600</v>
      </c>
      <c r="D56" t="s">
        <v>310</v>
      </c>
      <c r="E56">
        <v>1</v>
      </c>
      <c r="F56">
        <v>1</v>
      </c>
      <c r="G56">
        <v>5</v>
      </c>
      <c r="H56">
        <v>3</v>
      </c>
      <c r="I56" t="s">
        <v>105</v>
      </c>
      <c r="J56" t="s">
        <v>233</v>
      </c>
      <c r="K56" t="s">
        <v>529</v>
      </c>
      <c r="L56" s="1" t="str">
        <f>HYPERLINK("https://ovidsp.ovid.com/ovidweb.cgi?T=JS&amp;NEWS=n&amp;CSC=Y&amp;PAGE=toc&amp;D=yrovft&amp;AN=00004519-000000000-00000","https://ovidsp.ovid.com/ovidweb.cgi?T=JS&amp;NEWS=n&amp;CSC=Y&amp;PAGE=toc&amp;D=yrovft&amp;AN=00004519-000000000-00000")</f>
        <v>https://ovidsp.ovid.com/ovidweb.cgi?T=JS&amp;NEWS=n&amp;CSC=Y&amp;PAGE=toc&amp;D=yrovft&amp;AN=00004519-000000000-00000</v>
      </c>
      <c r="M56" t="s">
        <v>600</v>
      </c>
      <c r="N56" t="s">
        <v>109</v>
      </c>
      <c r="O56" t="s">
        <v>148</v>
      </c>
      <c r="P56">
        <v>445208</v>
      </c>
      <c r="Q56" t="s">
        <v>29</v>
      </c>
      <c r="R56" t="s">
        <v>101</v>
      </c>
      <c r="S56" t="s">
        <v>56</v>
      </c>
      <c r="T56" t="s">
        <v>736</v>
      </c>
      <c r="U56" t="b">
        <v>0</v>
      </c>
      <c r="V56" t="s">
        <v>600</v>
      </c>
      <c r="W56" t="b">
        <v>1</v>
      </c>
      <c r="X56" t="s">
        <v>693</v>
      </c>
    </row>
    <row r="57" spans="1:24" x14ac:dyDescent="0.3">
      <c r="A57" t="s">
        <v>187</v>
      </c>
      <c r="B57" t="s">
        <v>726</v>
      </c>
      <c r="C57" t="s">
        <v>71</v>
      </c>
      <c r="D57" t="s">
        <v>310</v>
      </c>
      <c r="E57">
        <v>220</v>
      </c>
      <c r="F57">
        <v>1</v>
      </c>
      <c r="G57">
        <v>240</v>
      </c>
      <c r="H57">
        <v>1</v>
      </c>
      <c r="I57" t="s">
        <v>571</v>
      </c>
      <c r="J57" t="s">
        <v>326</v>
      </c>
      <c r="K57" t="s">
        <v>695</v>
      </c>
      <c r="L57" s="1" t="str">
        <f>HYPERLINK("https://ovidsp.ovid.com/ovidweb.cgi?T=JS&amp;NEWS=n&amp;CSC=Y&amp;PAGE=toc&amp;D=yrovft&amp;AN=00019464-000000000-00000","https://ovidsp.ovid.com/ovidweb.cgi?T=JS&amp;NEWS=n&amp;CSC=Y&amp;PAGE=toc&amp;D=yrovft&amp;AN=00019464-000000000-00000")</f>
        <v>https://ovidsp.ovid.com/ovidweb.cgi?T=JS&amp;NEWS=n&amp;CSC=Y&amp;PAGE=toc&amp;D=yrovft&amp;AN=00019464-000000000-00000</v>
      </c>
      <c r="M57" t="s">
        <v>225</v>
      </c>
      <c r="N57" t="s">
        <v>109</v>
      </c>
      <c r="O57" t="s">
        <v>148</v>
      </c>
      <c r="P57">
        <v>445208</v>
      </c>
      <c r="Q57" t="s">
        <v>603</v>
      </c>
      <c r="R57" t="s">
        <v>101</v>
      </c>
      <c r="S57" t="s">
        <v>56</v>
      </c>
      <c r="T57" t="s">
        <v>589</v>
      </c>
      <c r="U57" t="b">
        <v>1</v>
      </c>
      <c r="V57" t="s">
        <v>266</v>
      </c>
      <c r="W57" t="b">
        <v>1</v>
      </c>
      <c r="X57" t="s">
        <v>693</v>
      </c>
    </row>
    <row r="58" spans="1:24" x14ac:dyDescent="0.3">
      <c r="A58" t="s">
        <v>208</v>
      </c>
      <c r="B58" t="s">
        <v>765</v>
      </c>
      <c r="C58" t="s">
        <v>3</v>
      </c>
      <c r="D58" t="s">
        <v>310</v>
      </c>
      <c r="E58">
        <v>1</v>
      </c>
      <c r="F58">
        <v>1</v>
      </c>
      <c r="G58">
        <v>35</v>
      </c>
      <c r="H58">
        <v>12</v>
      </c>
      <c r="I58" t="s">
        <v>68</v>
      </c>
      <c r="J58" t="s">
        <v>729</v>
      </c>
      <c r="K58" t="s">
        <v>182</v>
      </c>
      <c r="L58" s="1" t="str">
        <f>HYPERLINK("https://ovidsp.ovid.com/ovidweb.cgi?T=JS&amp;NEWS=n&amp;CSC=Y&amp;PAGE=toc&amp;D=yrovft&amp;AN=00001751-000000000-00000","https://ovidsp.ovid.com/ovidweb.cgi?T=JS&amp;NEWS=n&amp;CSC=Y&amp;PAGE=toc&amp;D=yrovft&amp;AN=00001751-000000000-00000")</f>
        <v>https://ovidsp.ovid.com/ovidweb.cgi?T=JS&amp;NEWS=n&amp;CSC=Y&amp;PAGE=toc&amp;D=yrovft&amp;AN=00001751-000000000-00000</v>
      </c>
      <c r="M58" t="s">
        <v>146</v>
      </c>
      <c r="N58" t="s">
        <v>109</v>
      </c>
      <c r="O58" t="s">
        <v>148</v>
      </c>
      <c r="P58">
        <v>445208</v>
      </c>
      <c r="Q58" t="s">
        <v>618</v>
      </c>
      <c r="R58" t="s">
        <v>101</v>
      </c>
      <c r="S58" t="s">
        <v>56</v>
      </c>
      <c r="T58" t="s">
        <v>521</v>
      </c>
      <c r="U58" t="b">
        <v>1</v>
      </c>
      <c r="V58" t="s">
        <v>365</v>
      </c>
      <c r="W58" t="b">
        <v>1</v>
      </c>
      <c r="X58" t="s">
        <v>693</v>
      </c>
    </row>
    <row r="59" spans="1:24" x14ac:dyDescent="0.3">
      <c r="A59" t="s">
        <v>398</v>
      </c>
      <c r="B59" t="s">
        <v>22</v>
      </c>
      <c r="C59" t="s">
        <v>435</v>
      </c>
      <c r="D59" t="s">
        <v>310</v>
      </c>
      <c r="E59">
        <v>72</v>
      </c>
      <c r="F59">
        <v>1</v>
      </c>
      <c r="G59">
        <v>98</v>
      </c>
      <c r="H59">
        <v>1</v>
      </c>
      <c r="I59" t="s">
        <v>716</v>
      </c>
      <c r="J59" t="s">
        <v>700</v>
      </c>
      <c r="K59" t="s">
        <v>695</v>
      </c>
      <c r="L59" s="1" t="str">
        <f>HYPERLINK("https://ovidsp.ovid.com/ovidweb.cgi?T=JS&amp;NEWS=n&amp;CSC=Y&amp;PAGE=toc&amp;D=yrovft&amp;AN=01586154-000000000-00000","https://ovidsp.ovid.com/ovidweb.cgi?T=JS&amp;NEWS=n&amp;CSC=Y&amp;PAGE=toc&amp;D=yrovft&amp;AN=01586154-000000000-00000")</f>
        <v>https://ovidsp.ovid.com/ovidweb.cgi?T=JS&amp;NEWS=n&amp;CSC=Y&amp;PAGE=toc&amp;D=yrovft&amp;AN=01586154-000000000-00000</v>
      </c>
      <c r="M59" t="s">
        <v>428</v>
      </c>
      <c r="N59" t="s">
        <v>109</v>
      </c>
      <c r="O59" t="s">
        <v>148</v>
      </c>
      <c r="P59">
        <v>445208</v>
      </c>
      <c r="Q59" t="s">
        <v>525</v>
      </c>
      <c r="R59" t="s">
        <v>101</v>
      </c>
      <c r="S59" t="s">
        <v>56</v>
      </c>
      <c r="T59" t="s">
        <v>545</v>
      </c>
      <c r="U59" t="b">
        <v>1</v>
      </c>
      <c r="V59" t="s">
        <v>543</v>
      </c>
      <c r="W59" t="b">
        <v>1</v>
      </c>
      <c r="X59" t="s">
        <v>693</v>
      </c>
    </row>
    <row r="60" spans="1:24" x14ac:dyDescent="0.3">
      <c r="A60" t="s">
        <v>265</v>
      </c>
      <c r="B60" t="s">
        <v>214</v>
      </c>
      <c r="C60" t="s">
        <v>600</v>
      </c>
      <c r="D60" t="s">
        <v>310</v>
      </c>
      <c r="E60">
        <v>38</v>
      </c>
      <c r="F60">
        <v>1</v>
      </c>
      <c r="G60">
        <v>71</v>
      </c>
      <c r="H60">
        <v>6</v>
      </c>
      <c r="I60" t="s">
        <v>93</v>
      </c>
      <c r="J60" t="s">
        <v>622</v>
      </c>
      <c r="K60" t="s">
        <v>312</v>
      </c>
      <c r="L60" s="1" t="str">
        <f>HYPERLINK("https://ovidsp.ovid.com/ovidweb.cgi?T=JS&amp;NEWS=n&amp;CSC=Y&amp;PAGE=toc&amp;D=yrovft&amp;AN=00005373-000000000-00000","https://ovidsp.ovid.com/ovidweb.cgi?T=JS&amp;NEWS=n&amp;CSC=Y&amp;PAGE=toc&amp;D=yrovft&amp;AN=00005373-000000000-00000")</f>
        <v>https://ovidsp.ovid.com/ovidweb.cgi?T=JS&amp;NEWS=n&amp;CSC=Y&amp;PAGE=toc&amp;D=yrovft&amp;AN=00005373-000000000-00000</v>
      </c>
      <c r="M60" t="s">
        <v>11</v>
      </c>
      <c r="N60" t="s">
        <v>109</v>
      </c>
      <c r="O60" t="s">
        <v>148</v>
      </c>
      <c r="P60">
        <v>445208</v>
      </c>
      <c r="Q60" t="s">
        <v>443</v>
      </c>
      <c r="R60" t="s">
        <v>101</v>
      </c>
      <c r="S60" t="s">
        <v>56</v>
      </c>
      <c r="T60" t="s">
        <v>438</v>
      </c>
      <c r="U60" t="b">
        <v>0</v>
      </c>
      <c r="V60" t="s">
        <v>600</v>
      </c>
      <c r="W60" t="b">
        <v>1</v>
      </c>
      <c r="X60" t="s">
        <v>693</v>
      </c>
    </row>
    <row r="61" spans="1:24" x14ac:dyDescent="0.3">
      <c r="A61" t="s">
        <v>200</v>
      </c>
      <c r="B61" t="s">
        <v>180</v>
      </c>
      <c r="C61" t="s">
        <v>683</v>
      </c>
      <c r="D61" t="s">
        <v>310</v>
      </c>
      <c r="E61">
        <v>193</v>
      </c>
      <c r="F61">
        <v>1</v>
      </c>
      <c r="G61">
        <v>213</v>
      </c>
      <c r="H61">
        <v>1</v>
      </c>
      <c r="I61" t="s">
        <v>571</v>
      </c>
      <c r="J61" t="s">
        <v>326</v>
      </c>
      <c r="K61" t="s">
        <v>695</v>
      </c>
      <c r="L61" s="1" t="str">
        <f>HYPERLINK("https://ovidsp.ovid.com/ovidweb.cgi?T=JS&amp;NEWS=n&amp;CSC=Y&amp;PAGE=toc&amp;D=yrovft&amp;AN=00076734-000000000-00000","https://ovidsp.ovid.com/ovidweb.cgi?T=JS&amp;NEWS=n&amp;CSC=Y&amp;PAGE=toc&amp;D=yrovft&amp;AN=00076734-000000000-00000")</f>
        <v>https://ovidsp.ovid.com/ovidweb.cgi?T=JS&amp;NEWS=n&amp;CSC=Y&amp;PAGE=toc&amp;D=yrovft&amp;AN=00076734-000000000-00000</v>
      </c>
      <c r="M61" t="s">
        <v>727</v>
      </c>
      <c r="N61" t="s">
        <v>109</v>
      </c>
      <c r="O61" t="s">
        <v>148</v>
      </c>
      <c r="P61">
        <v>445208</v>
      </c>
      <c r="Q61" t="s">
        <v>704</v>
      </c>
      <c r="R61" t="s">
        <v>101</v>
      </c>
      <c r="S61" t="s">
        <v>56</v>
      </c>
      <c r="T61" t="s">
        <v>55</v>
      </c>
      <c r="U61" t="b">
        <v>1</v>
      </c>
      <c r="V61" t="s">
        <v>467</v>
      </c>
      <c r="W61" t="b">
        <v>1</v>
      </c>
      <c r="X61" t="s">
        <v>693</v>
      </c>
    </row>
    <row r="62" spans="1:24" x14ac:dyDescent="0.3">
      <c r="A62" t="s">
        <v>766</v>
      </c>
      <c r="B62" t="s">
        <v>600</v>
      </c>
      <c r="C62" t="s">
        <v>136</v>
      </c>
      <c r="D62" t="s">
        <v>310</v>
      </c>
      <c r="E62">
        <v>1</v>
      </c>
      <c r="F62">
        <v>1</v>
      </c>
      <c r="G62">
        <v>5</v>
      </c>
      <c r="H62">
        <v>12</v>
      </c>
      <c r="I62" t="s">
        <v>112</v>
      </c>
      <c r="J62" t="s">
        <v>245</v>
      </c>
      <c r="K62" t="s">
        <v>182</v>
      </c>
      <c r="L62" s="1" t="str">
        <f>HYPERLINK("https://ovidsp.ovid.com/ovidweb.cgi?T=JS&amp;NEWS=n&amp;CSC=Y&amp;PAGE=toc&amp;D=yrovft&amp;AN=02200512-000000000-00000","https://ovidsp.ovid.com/ovidweb.cgi?T=JS&amp;NEWS=n&amp;CSC=Y&amp;PAGE=toc&amp;D=yrovft&amp;AN=02200512-000000000-00000")</f>
        <v>https://ovidsp.ovid.com/ovidweb.cgi?T=JS&amp;NEWS=n&amp;CSC=Y&amp;PAGE=toc&amp;D=yrovft&amp;AN=02200512-000000000-00000</v>
      </c>
      <c r="M62" t="s">
        <v>254</v>
      </c>
      <c r="N62" t="s">
        <v>109</v>
      </c>
      <c r="O62" t="s">
        <v>148</v>
      </c>
      <c r="P62">
        <v>445208</v>
      </c>
      <c r="Q62" t="s">
        <v>610</v>
      </c>
      <c r="R62" t="s">
        <v>101</v>
      </c>
      <c r="S62" t="s">
        <v>56</v>
      </c>
      <c r="T62" t="s">
        <v>269</v>
      </c>
      <c r="U62" t="b">
        <v>1</v>
      </c>
      <c r="V62" t="s">
        <v>675</v>
      </c>
      <c r="W62" t="b">
        <v>1</v>
      </c>
      <c r="X62" t="s">
        <v>693</v>
      </c>
    </row>
    <row r="63" spans="1:24" x14ac:dyDescent="0.3">
      <c r="A63" t="s">
        <v>113</v>
      </c>
      <c r="B63" t="s">
        <v>745</v>
      </c>
      <c r="C63" t="s">
        <v>600</v>
      </c>
      <c r="D63" t="s">
        <v>310</v>
      </c>
      <c r="E63">
        <v>21</v>
      </c>
      <c r="F63">
        <v>2</v>
      </c>
      <c r="G63">
        <v>31</v>
      </c>
      <c r="H63">
        <v>1</v>
      </c>
      <c r="I63" t="s">
        <v>505</v>
      </c>
      <c r="J63" t="s">
        <v>753</v>
      </c>
      <c r="K63" t="s">
        <v>695</v>
      </c>
      <c r="L63" s="1" t="str">
        <f>HYPERLINK("https://ovidsp.ovid.com/ovidweb.cgi?T=JS&amp;NEWS=n&amp;CSC=Y&amp;PAGE=toc&amp;D=yrovft&amp;AN=01445473-000000000-00000","https://ovidsp.ovid.com/ovidweb.cgi?T=JS&amp;NEWS=n&amp;CSC=Y&amp;PAGE=toc&amp;D=yrovft&amp;AN=01445473-000000000-00000")</f>
        <v>https://ovidsp.ovid.com/ovidweb.cgi?T=JS&amp;NEWS=n&amp;CSC=Y&amp;PAGE=toc&amp;D=yrovft&amp;AN=01445473-000000000-00000</v>
      </c>
      <c r="M63" t="s">
        <v>408</v>
      </c>
      <c r="N63" t="s">
        <v>109</v>
      </c>
      <c r="O63" t="s">
        <v>148</v>
      </c>
      <c r="P63">
        <v>445208</v>
      </c>
      <c r="Q63" t="s">
        <v>133</v>
      </c>
      <c r="R63" t="s">
        <v>101</v>
      </c>
      <c r="S63" t="s">
        <v>56</v>
      </c>
      <c r="T63" t="s">
        <v>750</v>
      </c>
      <c r="U63" t="b">
        <v>1</v>
      </c>
      <c r="V63" t="s">
        <v>604</v>
      </c>
      <c r="W63" t="b">
        <v>1</v>
      </c>
      <c r="X63" t="s">
        <v>693</v>
      </c>
    </row>
    <row r="64" spans="1:24" x14ac:dyDescent="0.3">
      <c r="A64" t="s">
        <v>190</v>
      </c>
      <c r="B64" t="s">
        <v>174</v>
      </c>
      <c r="C64" t="s">
        <v>660</v>
      </c>
      <c r="D64" t="s">
        <v>310</v>
      </c>
      <c r="E64">
        <v>34</v>
      </c>
      <c r="F64">
        <v>1</v>
      </c>
      <c r="G64">
        <v>63</v>
      </c>
      <c r="H64" t="s">
        <v>126</v>
      </c>
      <c r="I64" t="s">
        <v>375</v>
      </c>
      <c r="J64" t="s">
        <v>370</v>
      </c>
      <c r="K64" t="s">
        <v>695</v>
      </c>
      <c r="L64" s="1" t="str">
        <f>HYPERLINK("https://ovidsp.ovid.com/ovidweb.cgi?T=JS&amp;NEWS=n&amp;CSC=Y&amp;PAGE=toc&amp;D=yrovft&amp;AN=00005650-000000000-00000","https://ovidsp.ovid.com/ovidweb.cgi?T=JS&amp;NEWS=n&amp;CSC=Y&amp;PAGE=toc&amp;D=yrovft&amp;AN=00005650-000000000-00000")</f>
        <v>https://ovidsp.ovid.com/ovidweb.cgi?T=JS&amp;NEWS=n&amp;CSC=Y&amp;PAGE=toc&amp;D=yrovft&amp;AN=00005650-000000000-00000</v>
      </c>
      <c r="M64" t="s">
        <v>144</v>
      </c>
      <c r="N64" t="s">
        <v>109</v>
      </c>
      <c r="O64" t="s">
        <v>148</v>
      </c>
      <c r="P64">
        <v>445208</v>
      </c>
      <c r="Q64" t="s">
        <v>498</v>
      </c>
      <c r="R64" t="s">
        <v>101</v>
      </c>
      <c r="S64" t="s">
        <v>56</v>
      </c>
      <c r="T64" t="s">
        <v>493</v>
      </c>
      <c r="U64" t="b">
        <v>1</v>
      </c>
      <c r="V64" t="s">
        <v>107</v>
      </c>
      <c r="W64" t="b">
        <v>1</v>
      </c>
      <c r="X64" t="s">
        <v>693</v>
      </c>
    </row>
    <row r="65" spans="1:24" x14ac:dyDescent="0.3">
      <c r="A65" t="s">
        <v>523</v>
      </c>
      <c r="B65" t="s">
        <v>600</v>
      </c>
      <c r="C65" t="s">
        <v>209</v>
      </c>
      <c r="D65" t="s">
        <v>310</v>
      </c>
      <c r="E65">
        <v>1</v>
      </c>
      <c r="F65">
        <v>1</v>
      </c>
      <c r="G65">
        <v>103</v>
      </c>
      <c r="H65">
        <v>52</v>
      </c>
      <c r="I65" t="s">
        <v>415</v>
      </c>
      <c r="J65" t="s">
        <v>173</v>
      </c>
      <c r="K65" t="s">
        <v>706</v>
      </c>
      <c r="L65" s="1" t="str">
        <f>HYPERLINK("https://ovidsp.ovid.com/ovidweb.cgi?T=JS&amp;NEWS=n&amp;CSC=Y&amp;PAGE=toc&amp;D=yrovft&amp;AN=00005792-000000000-00000","https://ovidsp.ovid.com/ovidweb.cgi?T=JS&amp;NEWS=n&amp;CSC=Y&amp;PAGE=toc&amp;D=yrovft&amp;AN=00005792-000000000-00000")</f>
        <v>https://ovidsp.ovid.com/ovidweb.cgi?T=JS&amp;NEWS=n&amp;CSC=Y&amp;PAGE=toc&amp;D=yrovft&amp;AN=00005792-000000000-00000</v>
      </c>
      <c r="M65" t="s">
        <v>163</v>
      </c>
      <c r="N65" t="s">
        <v>109</v>
      </c>
      <c r="O65" t="s">
        <v>148</v>
      </c>
      <c r="P65">
        <v>445208</v>
      </c>
      <c r="Q65" t="s">
        <v>761</v>
      </c>
      <c r="R65" t="s">
        <v>101</v>
      </c>
      <c r="S65" t="s">
        <v>56</v>
      </c>
      <c r="T65" t="s">
        <v>349</v>
      </c>
      <c r="U65" t="b">
        <v>0</v>
      </c>
      <c r="V65" t="s">
        <v>600</v>
      </c>
      <c r="W65" t="b">
        <v>1</v>
      </c>
      <c r="X65" t="s">
        <v>693</v>
      </c>
    </row>
    <row r="66" spans="1:24" x14ac:dyDescent="0.3">
      <c r="A66" t="s">
        <v>588</v>
      </c>
      <c r="B66" t="s">
        <v>314</v>
      </c>
      <c r="C66" t="s">
        <v>466</v>
      </c>
      <c r="D66" t="s">
        <v>310</v>
      </c>
      <c r="E66">
        <v>28</v>
      </c>
      <c r="F66">
        <v>1</v>
      </c>
      <c r="G66">
        <v>57</v>
      </c>
      <c r="H66">
        <v>1</v>
      </c>
      <c r="I66" t="s">
        <v>375</v>
      </c>
      <c r="J66" t="s">
        <v>370</v>
      </c>
      <c r="K66" t="s">
        <v>695</v>
      </c>
      <c r="L66" s="1" t="str">
        <f>HYPERLINK("https://ovidsp.ovid.com/ovidweb.cgi?T=JS&amp;NEWS=n&amp;CSC=Y&amp;PAGE=toc&amp;D=yrovft&amp;AN=00005768-000000000-00000","https://ovidsp.ovid.com/ovidweb.cgi?T=JS&amp;NEWS=n&amp;CSC=Y&amp;PAGE=toc&amp;D=yrovft&amp;AN=00005768-000000000-00000")</f>
        <v>https://ovidsp.ovid.com/ovidweb.cgi?T=JS&amp;NEWS=n&amp;CSC=Y&amp;PAGE=toc&amp;D=yrovft&amp;AN=00005768-000000000-00000</v>
      </c>
      <c r="M66" t="s">
        <v>430</v>
      </c>
      <c r="N66" t="s">
        <v>109</v>
      </c>
      <c r="O66" t="s">
        <v>148</v>
      </c>
      <c r="P66">
        <v>445208</v>
      </c>
      <c r="Q66" t="s">
        <v>572</v>
      </c>
      <c r="R66" t="s">
        <v>101</v>
      </c>
      <c r="S66" t="s">
        <v>56</v>
      </c>
      <c r="T66" t="s">
        <v>542</v>
      </c>
      <c r="U66" t="b">
        <v>1</v>
      </c>
      <c r="V66" t="s">
        <v>747</v>
      </c>
      <c r="W66" t="b">
        <v>1</v>
      </c>
      <c r="X66" t="s">
        <v>693</v>
      </c>
    </row>
    <row r="67" spans="1:24" x14ac:dyDescent="0.3">
      <c r="A67" t="s">
        <v>623</v>
      </c>
      <c r="B67" t="s">
        <v>684</v>
      </c>
      <c r="C67" t="s">
        <v>534</v>
      </c>
      <c r="D67" t="s">
        <v>310</v>
      </c>
      <c r="E67">
        <v>45</v>
      </c>
      <c r="F67">
        <v>1</v>
      </c>
      <c r="G67">
        <v>104</v>
      </c>
      <c r="H67">
        <v>2</v>
      </c>
      <c r="I67" t="s">
        <v>626</v>
      </c>
      <c r="J67" t="s">
        <v>622</v>
      </c>
      <c r="K67" t="s">
        <v>181</v>
      </c>
      <c r="L67" s="1" t="str">
        <f>HYPERLINK("https://ovidsp.ovid.com/ovidweb.cgi?T=JS&amp;NEWS=n&amp;CSC=Y&amp;PAGE=toc&amp;D=yrovft&amp;AN=00006114-000000000-00000","https://ovidsp.ovid.com/ovidweb.cgi?T=JS&amp;NEWS=n&amp;CSC=Y&amp;PAGE=toc&amp;D=yrovft&amp;AN=00006114-000000000-00000")</f>
        <v>https://ovidsp.ovid.com/ovidweb.cgi?T=JS&amp;NEWS=n&amp;CSC=Y&amp;PAGE=toc&amp;D=yrovft&amp;AN=00006114-000000000-00000</v>
      </c>
      <c r="M67" t="s">
        <v>186</v>
      </c>
      <c r="N67" t="s">
        <v>109</v>
      </c>
      <c r="O67" t="s">
        <v>148</v>
      </c>
      <c r="P67">
        <v>445208</v>
      </c>
      <c r="Q67" t="s">
        <v>236</v>
      </c>
      <c r="R67" t="s">
        <v>101</v>
      </c>
      <c r="S67" t="s">
        <v>56</v>
      </c>
      <c r="T67" t="s">
        <v>202</v>
      </c>
      <c r="U67" t="b">
        <v>1</v>
      </c>
      <c r="V67" t="s">
        <v>658</v>
      </c>
      <c r="W67" t="b">
        <v>1</v>
      </c>
      <c r="X67" t="s">
        <v>693</v>
      </c>
    </row>
    <row r="68" spans="1:24" x14ac:dyDescent="0.3">
      <c r="A68" t="s">
        <v>559</v>
      </c>
      <c r="B68" t="s">
        <v>504</v>
      </c>
      <c r="C68" t="s">
        <v>150</v>
      </c>
      <c r="D68" t="s">
        <v>310</v>
      </c>
      <c r="E68">
        <v>1</v>
      </c>
      <c r="F68">
        <v>1</v>
      </c>
      <c r="G68">
        <v>15</v>
      </c>
      <c r="H68">
        <v>1</v>
      </c>
      <c r="I68" t="s">
        <v>27</v>
      </c>
      <c r="J68" t="s">
        <v>312</v>
      </c>
      <c r="K68" t="s">
        <v>500</v>
      </c>
      <c r="L68" s="1" t="str">
        <f>HYPERLINK("https://ovidsp.ovid.com/ovidweb.cgi?T=JS&amp;NEWS=n&amp;CSC=Y&amp;PAGE=toc&amp;D=yrovft&amp;AN=01586158-000000000-00000","https://ovidsp.ovid.com/ovidweb.cgi?T=JS&amp;NEWS=n&amp;CSC=Y&amp;PAGE=toc&amp;D=yrovft&amp;AN=01586158-000000000-00000")</f>
        <v>https://ovidsp.ovid.com/ovidweb.cgi?T=JS&amp;NEWS=n&amp;CSC=Y&amp;PAGE=toc&amp;D=yrovft&amp;AN=01586158-000000000-00000</v>
      </c>
      <c r="M68" t="s">
        <v>447</v>
      </c>
      <c r="N68" t="s">
        <v>109</v>
      </c>
      <c r="O68" t="s">
        <v>148</v>
      </c>
      <c r="P68">
        <v>445208</v>
      </c>
      <c r="Q68" t="s">
        <v>331</v>
      </c>
      <c r="R68" t="s">
        <v>101</v>
      </c>
      <c r="S68" t="s">
        <v>56</v>
      </c>
      <c r="T68" t="s">
        <v>654</v>
      </c>
      <c r="U68" t="b">
        <v>1</v>
      </c>
      <c r="V68" t="s">
        <v>760</v>
      </c>
      <c r="W68" t="b">
        <v>1</v>
      </c>
      <c r="X68" t="s">
        <v>693</v>
      </c>
    </row>
    <row r="69" spans="1:24" x14ac:dyDescent="0.3">
      <c r="A69" t="s">
        <v>329</v>
      </c>
      <c r="B69" t="s">
        <v>600</v>
      </c>
      <c r="C69" t="s">
        <v>489</v>
      </c>
      <c r="D69" t="s">
        <v>310</v>
      </c>
      <c r="E69">
        <v>1</v>
      </c>
      <c r="F69">
        <v>1</v>
      </c>
      <c r="G69">
        <v>11</v>
      </c>
      <c r="H69">
        <v>1</v>
      </c>
      <c r="I69" t="s">
        <v>278</v>
      </c>
      <c r="J69" t="s">
        <v>656</v>
      </c>
      <c r="K69" t="s">
        <v>500</v>
      </c>
      <c r="L69" s="1" t="str">
        <f>HYPERLINK("https://ovidsp.ovid.com/ovidweb.cgi?T=JS&amp;NEWS=n&amp;CSC=Y&amp;PAGE=toc&amp;D=yrovft&amp;AN=01861735-000000000-00000","https://ovidsp.ovid.com/ovidweb.cgi?T=JS&amp;NEWS=n&amp;CSC=Y&amp;PAGE=toc&amp;D=yrovft&amp;AN=01861735-000000000-00000")</f>
        <v>https://ovidsp.ovid.com/ovidweb.cgi?T=JS&amp;NEWS=n&amp;CSC=Y&amp;PAGE=toc&amp;D=yrovft&amp;AN=01861735-000000000-00000</v>
      </c>
      <c r="M69" t="s">
        <v>340</v>
      </c>
      <c r="N69" t="s">
        <v>109</v>
      </c>
      <c r="O69" t="s">
        <v>148</v>
      </c>
      <c r="P69">
        <v>445208</v>
      </c>
      <c r="Q69" t="s">
        <v>517</v>
      </c>
      <c r="R69" t="s">
        <v>101</v>
      </c>
      <c r="S69" t="s">
        <v>56</v>
      </c>
      <c r="T69" t="s">
        <v>627</v>
      </c>
      <c r="U69" t="b">
        <v>0</v>
      </c>
      <c r="V69" t="s">
        <v>600</v>
      </c>
      <c r="W69" t="b">
        <v>1</v>
      </c>
      <c r="X69" t="s">
        <v>693</v>
      </c>
    </row>
    <row r="70" spans="1:24" x14ac:dyDescent="0.3">
      <c r="A70" t="s">
        <v>573</v>
      </c>
      <c r="B70" t="s">
        <v>600</v>
      </c>
      <c r="C70" t="s">
        <v>298</v>
      </c>
      <c r="D70" t="s">
        <v>310</v>
      </c>
      <c r="E70">
        <v>1</v>
      </c>
      <c r="F70">
        <v>1</v>
      </c>
      <c r="G70">
        <v>12</v>
      </c>
      <c r="H70">
        <v>2</v>
      </c>
      <c r="I70" t="s">
        <v>418</v>
      </c>
      <c r="J70" t="s">
        <v>17</v>
      </c>
      <c r="K70" t="s">
        <v>303</v>
      </c>
      <c r="L70" s="1" t="str">
        <f>HYPERLINK("https://ovidsp.ovid.com/ovidweb.cgi?T=JS&amp;NEWS=n&amp;CSC=Y&amp;PAGE=toc&amp;D=yrovft&amp;AN=01787401-000000000-00000","https://ovidsp.ovid.com/ovidweb.cgi?T=JS&amp;NEWS=n&amp;CSC=Y&amp;PAGE=toc&amp;D=yrovft&amp;AN=01787401-000000000-00000")</f>
        <v>https://ovidsp.ovid.com/ovidweb.cgi?T=JS&amp;NEWS=n&amp;CSC=Y&amp;PAGE=toc&amp;D=yrovft&amp;AN=01787401-000000000-00000</v>
      </c>
      <c r="M70" t="s">
        <v>223</v>
      </c>
      <c r="N70" t="s">
        <v>109</v>
      </c>
      <c r="O70" t="s">
        <v>148</v>
      </c>
      <c r="P70">
        <v>445208</v>
      </c>
      <c r="Q70" t="s">
        <v>232</v>
      </c>
      <c r="R70" t="s">
        <v>101</v>
      </c>
      <c r="S70" t="s">
        <v>56</v>
      </c>
      <c r="T70" t="s">
        <v>383</v>
      </c>
      <c r="U70" t="b">
        <v>0</v>
      </c>
      <c r="V70" t="s">
        <v>600</v>
      </c>
      <c r="W70" t="b">
        <v>1</v>
      </c>
      <c r="X70" t="s">
        <v>693</v>
      </c>
    </row>
    <row r="71" spans="1:24" x14ac:dyDescent="0.3">
      <c r="A71" t="s">
        <v>686</v>
      </c>
      <c r="B71" t="s">
        <v>87</v>
      </c>
      <c r="C71" t="s">
        <v>405</v>
      </c>
      <c r="D71" t="s">
        <v>310</v>
      </c>
      <c r="E71">
        <v>76</v>
      </c>
      <c r="F71">
        <v>1</v>
      </c>
      <c r="G71">
        <v>96</v>
      </c>
      <c r="H71">
        <v>1</v>
      </c>
      <c r="I71" t="s">
        <v>571</v>
      </c>
      <c r="J71" t="s">
        <v>326</v>
      </c>
      <c r="K71" t="s">
        <v>695</v>
      </c>
      <c r="L71" s="1" t="str">
        <f>HYPERLINK("https://ovidsp.ovid.com/ovidweb.cgi?T=JS&amp;NEWS=n&amp;CSC=Y&amp;PAGE=toc&amp;D=yrovft&amp;AN=00006123-000000000-00000","https://ovidsp.ovid.com/ovidweb.cgi?T=JS&amp;NEWS=n&amp;CSC=Y&amp;PAGE=toc&amp;D=yrovft&amp;AN=00006123-000000000-00000")</f>
        <v>https://ovidsp.ovid.com/ovidweb.cgi?T=JS&amp;NEWS=n&amp;CSC=Y&amp;PAGE=toc&amp;D=yrovft&amp;AN=00006123-000000000-00000</v>
      </c>
      <c r="M71" t="s">
        <v>694</v>
      </c>
      <c r="N71" t="s">
        <v>109</v>
      </c>
      <c r="O71" t="s">
        <v>148</v>
      </c>
      <c r="P71">
        <v>445208</v>
      </c>
      <c r="Q71" t="s">
        <v>748</v>
      </c>
      <c r="R71" t="s">
        <v>101</v>
      </c>
      <c r="S71" t="s">
        <v>56</v>
      </c>
      <c r="T71" t="s">
        <v>574</v>
      </c>
      <c r="U71" t="b">
        <v>1</v>
      </c>
      <c r="V71" t="s">
        <v>206</v>
      </c>
      <c r="W71" t="b">
        <v>1</v>
      </c>
      <c r="X71" t="s">
        <v>693</v>
      </c>
    </row>
    <row r="72" spans="1:24" x14ac:dyDescent="0.3">
      <c r="A72" t="s">
        <v>305</v>
      </c>
      <c r="B72" t="s">
        <v>600</v>
      </c>
      <c r="C72" t="s">
        <v>461</v>
      </c>
      <c r="D72" t="s">
        <v>310</v>
      </c>
      <c r="E72">
        <v>1</v>
      </c>
      <c r="F72">
        <v>1</v>
      </c>
      <c r="G72">
        <v>4</v>
      </c>
      <c r="H72">
        <v>1</v>
      </c>
      <c r="I72" t="s">
        <v>723</v>
      </c>
      <c r="J72" t="s">
        <v>66</v>
      </c>
      <c r="K72" t="s">
        <v>431</v>
      </c>
      <c r="L72" s="1" t="str">
        <f>HYPERLINK("https://ovidsp.ovid.com/ovidweb.cgi?T=JS&amp;NEWS=n&amp;CSC=Y&amp;PAGE=toc&amp;D=yrovft&amp;AN=02224449-000000000-00000","https://ovidsp.ovid.com/ovidweb.cgi?T=JS&amp;NEWS=n&amp;CSC=Y&amp;PAGE=toc&amp;D=yrovft&amp;AN=02224449-000000000-00000")</f>
        <v>https://ovidsp.ovid.com/ovidweb.cgi?T=JS&amp;NEWS=n&amp;CSC=Y&amp;PAGE=toc&amp;D=yrovft&amp;AN=02224449-000000000-00000</v>
      </c>
      <c r="M72" t="s">
        <v>527</v>
      </c>
      <c r="N72" t="s">
        <v>109</v>
      </c>
      <c r="O72" t="s">
        <v>148</v>
      </c>
      <c r="P72">
        <v>445208</v>
      </c>
      <c r="Q72" t="s">
        <v>226</v>
      </c>
      <c r="R72" t="s">
        <v>101</v>
      </c>
      <c r="S72" t="s">
        <v>56</v>
      </c>
      <c r="T72" t="s">
        <v>605</v>
      </c>
      <c r="U72" t="b">
        <v>0</v>
      </c>
      <c r="V72" t="s">
        <v>600</v>
      </c>
      <c r="W72" t="b">
        <v>1</v>
      </c>
      <c r="X72" t="s">
        <v>693</v>
      </c>
    </row>
    <row r="73" spans="1:24" x14ac:dyDescent="0.3">
      <c r="A73" t="s">
        <v>304</v>
      </c>
      <c r="B73" t="s">
        <v>600</v>
      </c>
      <c r="C73" t="s">
        <v>379</v>
      </c>
      <c r="D73" t="s">
        <v>310</v>
      </c>
      <c r="E73">
        <v>4</v>
      </c>
      <c r="F73">
        <v>1</v>
      </c>
      <c r="G73">
        <v>6</v>
      </c>
      <c r="H73">
        <v>1</v>
      </c>
      <c r="I73" t="s">
        <v>629</v>
      </c>
      <c r="J73" t="s">
        <v>431</v>
      </c>
      <c r="K73" t="s">
        <v>303</v>
      </c>
      <c r="L73" s="1" t="str">
        <f>HYPERLINK("https://ovidsp.ovid.com/ovidweb.cgi?T=JS&amp;NEWS=n&amp;CSC=Y&amp;PAGE=toc&amp;D=yrovft&amp;AN=02273893-000000000-00000","https://ovidsp.ovid.com/ovidweb.cgi?T=JS&amp;NEWS=n&amp;CSC=Y&amp;PAGE=toc&amp;D=yrovft&amp;AN=02273893-000000000-00000")</f>
        <v>https://ovidsp.ovid.com/ovidweb.cgi?T=JS&amp;NEWS=n&amp;CSC=Y&amp;PAGE=toc&amp;D=yrovft&amp;AN=02273893-000000000-00000</v>
      </c>
      <c r="M73" t="s">
        <v>687</v>
      </c>
      <c r="N73" t="s">
        <v>109</v>
      </c>
      <c r="O73" t="s">
        <v>148</v>
      </c>
      <c r="P73">
        <v>445208</v>
      </c>
      <c r="Q73" t="s">
        <v>170</v>
      </c>
      <c r="R73" t="s">
        <v>101</v>
      </c>
      <c r="S73" t="s">
        <v>56</v>
      </c>
      <c r="T73" t="s">
        <v>701</v>
      </c>
      <c r="U73" t="b">
        <v>0</v>
      </c>
      <c r="V73" t="s">
        <v>600</v>
      </c>
      <c r="W73" t="b">
        <v>1</v>
      </c>
      <c r="X73" t="s">
        <v>693</v>
      </c>
    </row>
    <row r="74" spans="1:24" x14ac:dyDescent="0.3">
      <c r="A74" t="s">
        <v>741</v>
      </c>
      <c r="B74" t="s">
        <v>91</v>
      </c>
      <c r="C74" t="s">
        <v>74</v>
      </c>
      <c r="D74" t="s">
        <v>310</v>
      </c>
      <c r="E74">
        <v>50</v>
      </c>
      <c r="F74">
        <v>1</v>
      </c>
      <c r="G74">
        <v>79</v>
      </c>
      <c r="H74">
        <v>12</v>
      </c>
      <c r="I74" t="s">
        <v>540</v>
      </c>
      <c r="J74" t="s">
        <v>622</v>
      </c>
      <c r="K74" t="s">
        <v>182</v>
      </c>
      <c r="L74" s="1" t="str">
        <f>HYPERLINK("https://ovidsp.ovid.com/ovidweb.cgi?T=JS&amp;NEWS=n&amp;CSC=Y&amp;PAGE=toc&amp;D=yrovft&amp;AN=00006254-000000000-00000","https://ovidsp.ovid.com/ovidweb.cgi?T=JS&amp;NEWS=n&amp;CSC=Y&amp;PAGE=toc&amp;D=yrovft&amp;AN=00006254-000000000-00000")</f>
        <v>https://ovidsp.ovid.com/ovidweb.cgi?T=JS&amp;NEWS=n&amp;CSC=Y&amp;PAGE=toc&amp;D=yrovft&amp;AN=00006254-000000000-00000</v>
      </c>
      <c r="M74" t="s">
        <v>515</v>
      </c>
      <c r="N74" t="s">
        <v>109</v>
      </c>
      <c r="O74" t="s">
        <v>148</v>
      </c>
      <c r="P74">
        <v>445208</v>
      </c>
      <c r="Q74" t="s">
        <v>41</v>
      </c>
      <c r="R74" t="s">
        <v>101</v>
      </c>
      <c r="S74" t="s">
        <v>56</v>
      </c>
      <c r="T74" t="s">
        <v>279</v>
      </c>
      <c r="U74" t="b">
        <v>0</v>
      </c>
      <c r="V74" t="s">
        <v>600</v>
      </c>
      <c r="W74" t="b">
        <v>1</v>
      </c>
      <c r="X74" t="s">
        <v>693</v>
      </c>
    </row>
    <row r="75" spans="1:24" x14ac:dyDescent="0.3">
      <c r="A75" t="s">
        <v>357</v>
      </c>
      <c r="B75" t="s">
        <v>445</v>
      </c>
      <c r="C75" t="s">
        <v>427</v>
      </c>
      <c r="D75" t="s">
        <v>310</v>
      </c>
      <c r="E75">
        <v>85</v>
      </c>
      <c r="F75">
        <v>1</v>
      </c>
      <c r="G75">
        <v>145</v>
      </c>
      <c r="H75">
        <v>1</v>
      </c>
      <c r="I75" t="s">
        <v>114</v>
      </c>
      <c r="J75" t="s">
        <v>622</v>
      </c>
      <c r="K75" t="s">
        <v>695</v>
      </c>
      <c r="L75" s="1" t="str">
        <f>HYPERLINK("https://ovidsp.ovid.com/ovidweb.cgi?T=JS&amp;NEWS=n&amp;CSC=Y&amp;PAGE=toc&amp;D=yrovft&amp;AN=00006250-000000000-00000","https://ovidsp.ovid.com/ovidweb.cgi?T=JS&amp;NEWS=n&amp;CSC=Y&amp;PAGE=toc&amp;D=yrovft&amp;AN=00006250-000000000-00000")</f>
        <v>https://ovidsp.ovid.com/ovidweb.cgi?T=JS&amp;NEWS=n&amp;CSC=Y&amp;PAGE=toc&amp;D=yrovft&amp;AN=00006250-000000000-00000</v>
      </c>
      <c r="M75" t="s">
        <v>260</v>
      </c>
      <c r="N75" t="s">
        <v>109</v>
      </c>
      <c r="O75" t="s">
        <v>148</v>
      </c>
      <c r="P75">
        <v>445208</v>
      </c>
      <c r="Q75" t="s">
        <v>497</v>
      </c>
      <c r="R75" t="s">
        <v>101</v>
      </c>
      <c r="S75" t="s">
        <v>56</v>
      </c>
      <c r="T75" t="s">
        <v>354</v>
      </c>
      <c r="U75" t="b">
        <v>1</v>
      </c>
      <c r="V75" t="s">
        <v>643</v>
      </c>
      <c r="W75" t="b">
        <v>1</v>
      </c>
      <c r="X75" t="s">
        <v>693</v>
      </c>
    </row>
    <row r="76" spans="1:24" x14ac:dyDescent="0.3">
      <c r="A76" t="s">
        <v>62</v>
      </c>
      <c r="B76" t="s">
        <v>697</v>
      </c>
      <c r="C76" t="s">
        <v>668</v>
      </c>
      <c r="D76" t="s">
        <v>310</v>
      </c>
      <c r="E76">
        <v>11</v>
      </c>
      <c r="F76">
        <v>1</v>
      </c>
      <c r="G76">
        <v>28</v>
      </c>
      <c r="H76">
        <v>1</v>
      </c>
      <c r="I76" t="s">
        <v>768</v>
      </c>
      <c r="J76" t="s">
        <v>614</v>
      </c>
      <c r="K76" t="s">
        <v>695</v>
      </c>
      <c r="L76" s="1" t="str">
        <f>HYPERLINK("https://ovidsp.ovid.com/ovidweb.cgi?T=JS&amp;NEWS=n&amp;CSC=Y&amp;PAGE=toc&amp;D=yrovft&amp;AN=01787389-000000000-00000","https://ovidsp.ovid.com/ovidweb.cgi?T=JS&amp;NEWS=n&amp;CSC=Y&amp;PAGE=toc&amp;D=yrovft&amp;AN=01787389-000000000-00000")</f>
        <v>https://ovidsp.ovid.com/ovidweb.cgi?T=JS&amp;NEWS=n&amp;CSC=Y&amp;PAGE=toc&amp;D=yrovft&amp;AN=01787389-000000000-00000</v>
      </c>
      <c r="M76" t="s">
        <v>537</v>
      </c>
      <c r="N76" t="s">
        <v>109</v>
      </c>
      <c r="O76" t="s">
        <v>148</v>
      </c>
      <c r="P76">
        <v>445208</v>
      </c>
      <c r="Q76" t="s">
        <v>98</v>
      </c>
      <c r="R76" t="s">
        <v>101</v>
      </c>
      <c r="S76" t="s">
        <v>56</v>
      </c>
      <c r="T76" t="s">
        <v>322</v>
      </c>
      <c r="U76" t="b">
        <v>1</v>
      </c>
      <c r="V76" t="s">
        <v>12</v>
      </c>
      <c r="W76" t="b">
        <v>1</v>
      </c>
      <c r="X76" t="s">
        <v>693</v>
      </c>
    </row>
    <row r="77" spans="1:24" x14ac:dyDescent="0.3">
      <c r="A77" t="s">
        <v>569</v>
      </c>
      <c r="B77" t="s">
        <v>600</v>
      </c>
      <c r="C77" t="s">
        <v>583</v>
      </c>
      <c r="D77" t="s">
        <v>310</v>
      </c>
      <c r="E77">
        <v>1</v>
      </c>
      <c r="F77">
        <v>1</v>
      </c>
      <c r="G77">
        <v>8</v>
      </c>
      <c r="H77">
        <v>1</v>
      </c>
      <c r="I77" t="s">
        <v>103</v>
      </c>
      <c r="J77" t="s">
        <v>23</v>
      </c>
      <c r="K77" t="s">
        <v>303</v>
      </c>
      <c r="L77" s="1" t="str">
        <f>HYPERLINK("https://ovidsp.ovid.com/ovidweb.cgi?T=JS&amp;NEWS=n&amp;CSC=Y&amp;PAGE=toc&amp;D=yrovft&amp;AN=02039743-000000000-00000","https://ovidsp.ovid.com/ovidweb.cgi?T=JS&amp;NEWS=n&amp;CSC=Y&amp;PAGE=toc&amp;D=yrovft&amp;AN=02039743-000000000-00000")</f>
        <v>https://ovidsp.ovid.com/ovidweb.cgi?T=JS&amp;NEWS=n&amp;CSC=Y&amp;PAGE=toc&amp;D=yrovft&amp;AN=02039743-000000000-00000</v>
      </c>
      <c r="M77" t="s">
        <v>166</v>
      </c>
      <c r="N77" t="s">
        <v>109</v>
      </c>
      <c r="O77" t="s">
        <v>148</v>
      </c>
      <c r="P77">
        <v>445208</v>
      </c>
      <c r="Q77" t="s">
        <v>710</v>
      </c>
      <c r="R77" t="s">
        <v>101</v>
      </c>
      <c r="S77" t="s">
        <v>56</v>
      </c>
      <c r="T77" t="s">
        <v>645</v>
      </c>
      <c r="U77" t="b">
        <v>0</v>
      </c>
      <c r="V77" t="s">
        <v>600</v>
      </c>
      <c r="W77" t="b">
        <v>1</v>
      </c>
      <c r="X77" t="s">
        <v>693</v>
      </c>
    </row>
    <row r="78" spans="1:24" x14ac:dyDescent="0.3">
      <c r="A78" t="s">
        <v>423</v>
      </c>
      <c r="B78" t="s">
        <v>352</v>
      </c>
      <c r="C78" t="s">
        <v>155</v>
      </c>
      <c r="D78" t="s">
        <v>310</v>
      </c>
      <c r="E78">
        <v>84</v>
      </c>
      <c r="F78">
        <v>1</v>
      </c>
      <c r="G78">
        <v>166</v>
      </c>
      <c r="H78">
        <v>1</v>
      </c>
      <c r="I78" t="s">
        <v>227</v>
      </c>
      <c r="J78" t="s">
        <v>58</v>
      </c>
      <c r="K78" t="s">
        <v>695</v>
      </c>
      <c r="L78" s="1" t="str">
        <f>HYPERLINK("https://ovidsp.ovid.com/ovidweb.cgi?T=JS&amp;NEWS=n&amp;CSC=Y&amp;PAGE=toc&amp;D=yrovft&amp;AN=00006396-000000000-00000","https://ovidsp.ovid.com/ovidweb.cgi?T=JS&amp;NEWS=n&amp;CSC=Y&amp;PAGE=toc&amp;D=yrovft&amp;AN=00006396-000000000-00000")</f>
        <v>https://ovidsp.ovid.com/ovidweb.cgi?T=JS&amp;NEWS=n&amp;CSC=Y&amp;PAGE=toc&amp;D=yrovft&amp;AN=00006396-000000000-00000</v>
      </c>
      <c r="M78" t="s">
        <v>76</v>
      </c>
      <c r="N78" t="s">
        <v>109</v>
      </c>
      <c r="O78" t="s">
        <v>148</v>
      </c>
      <c r="P78">
        <v>445208</v>
      </c>
      <c r="Q78" t="s">
        <v>735</v>
      </c>
      <c r="R78" t="s">
        <v>101</v>
      </c>
      <c r="S78" t="s">
        <v>56</v>
      </c>
      <c r="T78" t="s">
        <v>185</v>
      </c>
      <c r="U78" t="b">
        <v>1</v>
      </c>
      <c r="V78" t="s">
        <v>77</v>
      </c>
      <c r="W78" t="b">
        <v>1</v>
      </c>
      <c r="X78" t="s">
        <v>693</v>
      </c>
    </row>
    <row r="79" spans="1:24" x14ac:dyDescent="0.3">
      <c r="A79" t="s">
        <v>332</v>
      </c>
      <c r="B79" t="s">
        <v>600</v>
      </c>
      <c r="C79" t="s">
        <v>171</v>
      </c>
      <c r="D79" t="s">
        <v>310</v>
      </c>
      <c r="E79">
        <v>1</v>
      </c>
      <c r="F79">
        <v>1</v>
      </c>
      <c r="G79">
        <v>10</v>
      </c>
      <c r="H79">
        <v>1</v>
      </c>
      <c r="I79" t="s">
        <v>34</v>
      </c>
      <c r="J79" t="s">
        <v>672</v>
      </c>
      <c r="K79" t="s">
        <v>500</v>
      </c>
      <c r="L79" s="1" t="str">
        <f>HYPERLINK("https://ovidsp.ovid.com/ovidweb.cgi?T=JS&amp;NEWS=n&amp;CSC=Y&amp;PAGE=toc&amp;D=yrovft&amp;AN=01938936-000000000-00000","https://ovidsp.ovid.com/ovidweb.cgi?T=JS&amp;NEWS=n&amp;CSC=Y&amp;PAGE=toc&amp;D=yrovft&amp;AN=01938936-000000000-00000")</f>
        <v>https://ovidsp.ovid.com/ovidweb.cgi?T=JS&amp;NEWS=n&amp;CSC=Y&amp;PAGE=toc&amp;D=yrovft&amp;AN=01938936-000000000-00000</v>
      </c>
      <c r="M79" t="s">
        <v>219</v>
      </c>
      <c r="N79" t="s">
        <v>109</v>
      </c>
      <c r="O79" t="s">
        <v>148</v>
      </c>
      <c r="P79">
        <v>445208</v>
      </c>
      <c r="Q79" t="s">
        <v>691</v>
      </c>
      <c r="R79" t="s">
        <v>101</v>
      </c>
      <c r="S79" t="s">
        <v>56</v>
      </c>
      <c r="T79" t="s">
        <v>471</v>
      </c>
      <c r="U79" t="b">
        <v>0</v>
      </c>
      <c r="V79" t="s">
        <v>600</v>
      </c>
      <c r="W79" t="b">
        <v>1</v>
      </c>
      <c r="X79" t="s">
        <v>693</v>
      </c>
    </row>
    <row r="80" spans="1:24" x14ac:dyDescent="0.3">
      <c r="A80" t="s">
        <v>276</v>
      </c>
      <c r="B80" t="s">
        <v>36</v>
      </c>
      <c r="C80" t="s">
        <v>606</v>
      </c>
      <c r="D80" t="s">
        <v>310</v>
      </c>
      <c r="E80">
        <v>15</v>
      </c>
      <c r="F80">
        <v>1</v>
      </c>
      <c r="G80">
        <v>44</v>
      </c>
      <c r="H80">
        <v>1</v>
      </c>
      <c r="I80" t="s">
        <v>375</v>
      </c>
      <c r="J80" t="s">
        <v>370</v>
      </c>
      <c r="K80" t="s">
        <v>695</v>
      </c>
      <c r="L80" s="1" t="str">
        <f>HYPERLINK("https://ovidsp.ovid.com/ovidweb.cgi?T=JS&amp;NEWS=n&amp;CSC=Y&amp;PAGE=toc&amp;D=yrovft&amp;AN=00006454-000000000-00000","https://ovidsp.ovid.com/ovidweb.cgi?T=JS&amp;NEWS=n&amp;CSC=Y&amp;PAGE=toc&amp;D=yrovft&amp;AN=00006454-000000000-00000")</f>
        <v>https://ovidsp.ovid.com/ovidweb.cgi?T=JS&amp;NEWS=n&amp;CSC=Y&amp;PAGE=toc&amp;D=yrovft&amp;AN=00006454-000000000-00000</v>
      </c>
      <c r="M80" t="s">
        <v>14</v>
      </c>
      <c r="N80" t="s">
        <v>109</v>
      </c>
      <c r="O80" t="s">
        <v>148</v>
      </c>
      <c r="P80">
        <v>445208</v>
      </c>
      <c r="Q80" t="s">
        <v>175</v>
      </c>
      <c r="R80" t="s">
        <v>101</v>
      </c>
      <c r="S80" t="s">
        <v>56</v>
      </c>
      <c r="T80" t="s">
        <v>476</v>
      </c>
      <c r="U80" t="b">
        <v>1</v>
      </c>
      <c r="V80" t="s">
        <v>538</v>
      </c>
      <c r="W80" t="b">
        <v>1</v>
      </c>
      <c r="X80" t="s">
        <v>693</v>
      </c>
    </row>
    <row r="81" spans="1:24" x14ac:dyDescent="0.3">
      <c r="A81" t="s">
        <v>356</v>
      </c>
      <c r="B81" t="s">
        <v>156</v>
      </c>
      <c r="C81" t="s">
        <v>637</v>
      </c>
      <c r="D81" t="s">
        <v>310</v>
      </c>
      <c r="E81">
        <v>97</v>
      </c>
      <c r="F81">
        <v>1</v>
      </c>
      <c r="G81">
        <v>155</v>
      </c>
      <c r="H81">
        <v>1</v>
      </c>
      <c r="I81" t="s">
        <v>375</v>
      </c>
      <c r="J81" t="s">
        <v>370</v>
      </c>
      <c r="K81" t="s">
        <v>695</v>
      </c>
      <c r="L81" s="1" t="str">
        <f>HYPERLINK("https://ovidsp.ovid.com/ovidweb.cgi?T=JS&amp;NEWS=n&amp;CSC=Y&amp;PAGE=toc&amp;D=yrovft&amp;AN=00006534-000000000-00000","https://ovidsp.ovid.com/ovidweb.cgi?T=JS&amp;NEWS=n&amp;CSC=Y&amp;PAGE=toc&amp;D=yrovft&amp;AN=00006534-000000000-00000")</f>
        <v>https://ovidsp.ovid.com/ovidweb.cgi?T=JS&amp;NEWS=n&amp;CSC=Y&amp;PAGE=toc&amp;D=yrovft&amp;AN=00006534-000000000-00000</v>
      </c>
      <c r="M81" t="s">
        <v>21</v>
      </c>
      <c r="N81" t="s">
        <v>109</v>
      </c>
      <c r="O81" t="s">
        <v>148</v>
      </c>
      <c r="P81">
        <v>445208</v>
      </c>
      <c r="Q81" t="s">
        <v>92</v>
      </c>
      <c r="R81" t="s">
        <v>101</v>
      </c>
      <c r="S81" t="s">
        <v>56</v>
      </c>
      <c r="T81" t="s">
        <v>243</v>
      </c>
      <c r="U81" t="b">
        <v>1</v>
      </c>
      <c r="V81" t="s">
        <v>343</v>
      </c>
      <c r="W81" t="b">
        <v>1</v>
      </c>
      <c r="X81" t="s">
        <v>693</v>
      </c>
    </row>
    <row r="82" spans="1:24" x14ac:dyDescent="0.3">
      <c r="A82" t="s">
        <v>344</v>
      </c>
      <c r="B82" t="s">
        <v>600</v>
      </c>
      <c r="C82" t="s">
        <v>520</v>
      </c>
      <c r="D82" t="s">
        <v>310</v>
      </c>
      <c r="E82">
        <v>1</v>
      </c>
      <c r="F82">
        <v>1</v>
      </c>
      <c r="G82">
        <v>12</v>
      </c>
      <c r="H82">
        <v>12</v>
      </c>
      <c r="I82" t="s">
        <v>295</v>
      </c>
      <c r="J82" t="s">
        <v>195</v>
      </c>
      <c r="K82" t="s">
        <v>182</v>
      </c>
      <c r="L82" s="1" t="str">
        <f>HYPERLINK("https://ovidsp.ovid.com/ovidweb.cgi?T=JS&amp;NEWS=n&amp;CSC=Y&amp;PAGE=toc&amp;D=yrovft&amp;AN=01720096-000000000-00000","https://ovidsp.ovid.com/ovidweb.cgi?T=JS&amp;NEWS=n&amp;CSC=Y&amp;PAGE=toc&amp;D=yrovft&amp;AN=01720096-000000000-00000")</f>
        <v>https://ovidsp.ovid.com/ovidweb.cgi?T=JS&amp;NEWS=n&amp;CSC=Y&amp;PAGE=toc&amp;D=yrovft&amp;AN=01720096-000000000-00000</v>
      </c>
      <c r="M82" t="s">
        <v>372</v>
      </c>
      <c r="N82" t="s">
        <v>109</v>
      </c>
      <c r="O82" t="s">
        <v>148</v>
      </c>
      <c r="P82">
        <v>445208</v>
      </c>
      <c r="Q82" t="s">
        <v>590</v>
      </c>
      <c r="R82" t="s">
        <v>101</v>
      </c>
      <c r="S82" t="s">
        <v>56</v>
      </c>
      <c r="T82" t="s">
        <v>224</v>
      </c>
      <c r="U82" t="b">
        <v>0</v>
      </c>
      <c r="V82" t="s">
        <v>600</v>
      </c>
      <c r="W82" t="b">
        <v>1</v>
      </c>
      <c r="X82" t="s">
        <v>693</v>
      </c>
    </row>
    <row r="83" spans="1:24" x14ac:dyDescent="0.3">
      <c r="A83" t="s">
        <v>164</v>
      </c>
      <c r="B83" t="s">
        <v>222</v>
      </c>
      <c r="C83" t="s">
        <v>615</v>
      </c>
      <c r="D83" t="s">
        <v>310</v>
      </c>
      <c r="E83">
        <v>57</v>
      </c>
      <c r="F83">
        <v>1</v>
      </c>
      <c r="G83">
        <v>87</v>
      </c>
      <c r="H83">
        <v>1</v>
      </c>
      <c r="I83" t="s">
        <v>114</v>
      </c>
      <c r="J83" t="s">
        <v>622</v>
      </c>
      <c r="K83" t="s">
        <v>695</v>
      </c>
      <c r="L83" s="1" t="str">
        <f>HYPERLINK("https://ovidsp.ovid.com/ovidweb.cgi?T=JS&amp;NEWS=n&amp;CSC=Y&amp;PAGE=toc&amp;D=yrovft&amp;AN=00006842-000000000-00000","https://ovidsp.ovid.com/ovidweb.cgi?T=JS&amp;NEWS=n&amp;CSC=Y&amp;PAGE=toc&amp;D=yrovft&amp;AN=00006842-000000000-00000")</f>
        <v>https://ovidsp.ovid.com/ovidweb.cgi?T=JS&amp;NEWS=n&amp;CSC=Y&amp;PAGE=toc&amp;D=yrovft&amp;AN=00006842-000000000-00000</v>
      </c>
      <c r="M83" t="s">
        <v>363</v>
      </c>
      <c r="N83" t="s">
        <v>109</v>
      </c>
      <c r="O83" t="s">
        <v>148</v>
      </c>
      <c r="P83">
        <v>445208</v>
      </c>
      <c r="Q83" t="s">
        <v>733</v>
      </c>
      <c r="R83" t="s">
        <v>101</v>
      </c>
      <c r="S83" t="s">
        <v>56</v>
      </c>
      <c r="T83" t="s">
        <v>203</v>
      </c>
      <c r="U83" t="b">
        <v>1</v>
      </c>
      <c r="V83" t="s">
        <v>337</v>
      </c>
      <c r="W83" t="b">
        <v>1</v>
      </c>
      <c r="X83" t="s">
        <v>693</v>
      </c>
    </row>
    <row r="84" spans="1:24" x14ac:dyDescent="0.3">
      <c r="A84" t="s">
        <v>28</v>
      </c>
      <c r="B84" t="s">
        <v>296</v>
      </c>
      <c r="C84" t="s">
        <v>468</v>
      </c>
      <c r="D84" t="s">
        <v>310</v>
      </c>
      <c r="E84">
        <v>20</v>
      </c>
      <c r="F84">
        <v>1</v>
      </c>
      <c r="G84">
        <v>45</v>
      </c>
      <c r="H84">
        <v>1</v>
      </c>
      <c r="I84" t="s">
        <v>227</v>
      </c>
      <c r="J84" t="s">
        <v>58</v>
      </c>
      <c r="K84" t="s">
        <v>695</v>
      </c>
      <c r="L84" s="1" t="str">
        <f>HYPERLINK("https://ovidsp.ovid.com/ovidweb.cgi?T=JS&amp;NEWS=n&amp;CSC=Y&amp;PAGE=toc&amp;D=yrovft&amp;AN=00006982-000000000-00000","https://ovidsp.ovid.com/ovidweb.cgi?T=JS&amp;NEWS=n&amp;CSC=Y&amp;PAGE=toc&amp;D=yrovft&amp;AN=00006982-000000000-00000")</f>
        <v>https://ovidsp.ovid.com/ovidweb.cgi?T=JS&amp;NEWS=n&amp;CSC=Y&amp;PAGE=toc&amp;D=yrovft&amp;AN=00006982-000000000-00000</v>
      </c>
      <c r="M84" t="s">
        <v>587</v>
      </c>
      <c r="N84" t="s">
        <v>109</v>
      </c>
      <c r="O84" t="s">
        <v>148</v>
      </c>
      <c r="P84">
        <v>445208</v>
      </c>
      <c r="Q84" t="s">
        <v>639</v>
      </c>
      <c r="R84" t="s">
        <v>101</v>
      </c>
      <c r="S84" t="s">
        <v>56</v>
      </c>
      <c r="T84" t="s">
        <v>754</v>
      </c>
      <c r="U84" t="b">
        <v>1</v>
      </c>
      <c r="V84" t="s">
        <v>341</v>
      </c>
      <c r="W84" t="b">
        <v>1</v>
      </c>
      <c r="X84" t="s">
        <v>693</v>
      </c>
    </row>
    <row r="85" spans="1:24" x14ac:dyDescent="0.3">
      <c r="A85" t="s">
        <v>632</v>
      </c>
      <c r="B85" t="s">
        <v>482</v>
      </c>
      <c r="C85" t="s">
        <v>666</v>
      </c>
      <c r="D85" t="s">
        <v>310</v>
      </c>
      <c r="E85">
        <v>23</v>
      </c>
      <c r="F85">
        <v>1</v>
      </c>
      <c r="G85">
        <v>52</v>
      </c>
      <c r="H85">
        <v>1</v>
      </c>
      <c r="I85" t="s">
        <v>375</v>
      </c>
      <c r="J85" t="s">
        <v>370</v>
      </c>
      <c r="K85" t="s">
        <v>695</v>
      </c>
      <c r="L85" s="1" t="str">
        <f>HYPERLINK("https://ovidsp.ovid.com/ovidweb.cgi?T=JS&amp;NEWS=n&amp;CSC=Y&amp;PAGE=toc&amp;D=yrovft&amp;AN=00007435-000000000-00000","https://ovidsp.ovid.com/ovidweb.cgi?T=JS&amp;NEWS=n&amp;CSC=Y&amp;PAGE=toc&amp;D=yrovft&amp;AN=00007435-000000000-00000")</f>
        <v>https://ovidsp.ovid.com/ovidweb.cgi?T=JS&amp;NEWS=n&amp;CSC=Y&amp;PAGE=toc&amp;D=yrovft&amp;AN=00007435-000000000-00000</v>
      </c>
      <c r="M85" t="s">
        <v>600</v>
      </c>
      <c r="N85" t="s">
        <v>109</v>
      </c>
      <c r="O85" t="s">
        <v>148</v>
      </c>
      <c r="P85">
        <v>445208</v>
      </c>
      <c r="Q85" t="s">
        <v>140</v>
      </c>
      <c r="R85" t="s">
        <v>101</v>
      </c>
      <c r="S85" t="s">
        <v>56</v>
      </c>
      <c r="T85" t="s">
        <v>484</v>
      </c>
      <c r="U85" t="b">
        <v>1</v>
      </c>
      <c r="V85" t="s">
        <v>396</v>
      </c>
      <c r="W85" t="b">
        <v>1</v>
      </c>
      <c r="X85" t="s">
        <v>693</v>
      </c>
    </row>
    <row r="86" spans="1:24" x14ac:dyDescent="0.3">
      <c r="A86" t="s">
        <v>554</v>
      </c>
      <c r="B86" t="s">
        <v>737</v>
      </c>
      <c r="C86" t="s">
        <v>600</v>
      </c>
      <c r="D86" t="s">
        <v>310</v>
      </c>
      <c r="E86">
        <v>21</v>
      </c>
      <c r="F86">
        <v>1</v>
      </c>
      <c r="G86">
        <v>50</v>
      </c>
      <c r="H86">
        <v>2</v>
      </c>
      <c r="I86" t="s">
        <v>502</v>
      </c>
      <c r="J86" t="s">
        <v>370</v>
      </c>
      <c r="K86" t="s">
        <v>65</v>
      </c>
      <c r="L86" s="1" t="str">
        <f>HYPERLINK("https://ovidsp.ovid.com/ovidweb.cgi?T=JS&amp;NEWS=n&amp;CSC=Y&amp;PAGE=toc&amp;D=yrovft&amp;AN=00007632-000000000-00000","https://ovidsp.ovid.com/ovidweb.cgi?T=JS&amp;NEWS=n&amp;CSC=Y&amp;PAGE=toc&amp;D=yrovft&amp;AN=00007632-000000000-00000")</f>
        <v>https://ovidsp.ovid.com/ovidweb.cgi?T=JS&amp;NEWS=n&amp;CSC=Y&amp;PAGE=toc&amp;D=yrovft&amp;AN=00007632-000000000-00000</v>
      </c>
      <c r="M86" t="s">
        <v>757</v>
      </c>
      <c r="N86" t="s">
        <v>109</v>
      </c>
      <c r="O86" t="s">
        <v>148</v>
      </c>
      <c r="P86">
        <v>445208</v>
      </c>
      <c r="Q86" t="s">
        <v>297</v>
      </c>
      <c r="R86" t="s">
        <v>101</v>
      </c>
      <c r="S86" t="s">
        <v>56</v>
      </c>
      <c r="T86" t="s">
        <v>413</v>
      </c>
      <c r="U86" t="b">
        <v>1</v>
      </c>
      <c r="V86" t="s">
        <v>705</v>
      </c>
      <c r="W86" t="b">
        <v>1</v>
      </c>
      <c r="X86" t="s">
        <v>693</v>
      </c>
    </row>
    <row r="87" spans="1:24" x14ac:dyDescent="0.3">
      <c r="A87" t="s">
        <v>338</v>
      </c>
      <c r="B87" t="s">
        <v>350</v>
      </c>
      <c r="C87" t="s">
        <v>600</v>
      </c>
      <c r="D87" t="s">
        <v>310</v>
      </c>
      <c r="E87">
        <v>0</v>
      </c>
      <c r="F87">
        <v>0</v>
      </c>
      <c r="G87">
        <v>0</v>
      </c>
      <c r="H87">
        <v>0</v>
      </c>
      <c r="I87" t="s">
        <v>318</v>
      </c>
      <c r="J87" t="s">
        <v>391</v>
      </c>
      <c r="K87" t="s">
        <v>366</v>
      </c>
      <c r="L87" s="1" t="str">
        <f>HYPERLINK("https://ovidsp.ovid.com/ovidweb.cgi?T=JS&amp;NEWS=n&amp;CSC=Y&amp;PAGE=toc&amp;D=yrovft&amp;AN=00152232-000000000-00000","https://ovidsp.ovid.com/ovidweb.cgi?T=JS&amp;NEWS=n&amp;CSC=Y&amp;PAGE=toc&amp;D=yrovft&amp;AN=00152232-000000000-00000")</f>
        <v>https://ovidsp.ovid.com/ovidweb.cgi?T=JS&amp;NEWS=n&amp;CSC=Y&amp;PAGE=toc&amp;D=yrovft&amp;AN=00152232-000000000-00000</v>
      </c>
      <c r="M87" t="s">
        <v>448</v>
      </c>
      <c r="N87" t="s">
        <v>109</v>
      </c>
      <c r="O87" t="s">
        <v>148</v>
      </c>
      <c r="P87">
        <v>445208</v>
      </c>
      <c r="Q87" t="s">
        <v>43</v>
      </c>
      <c r="R87" t="s">
        <v>101</v>
      </c>
      <c r="S87" t="s">
        <v>56</v>
      </c>
      <c r="T87" t="s">
        <v>424</v>
      </c>
      <c r="U87" t="b">
        <v>0</v>
      </c>
      <c r="V87" t="s">
        <v>600</v>
      </c>
      <c r="W87" t="b">
        <v>1</v>
      </c>
      <c r="X87" t="s">
        <v>693</v>
      </c>
    </row>
    <row r="88" spans="1:24" x14ac:dyDescent="0.3">
      <c r="A88" t="s">
        <v>309</v>
      </c>
      <c r="B88" t="s">
        <v>382</v>
      </c>
      <c r="C88" t="s">
        <v>364</v>
      </c>
      <c r="D88" t="s">
        <v>310</v>
      </c>
      <c r="E88">
        <v>1</v>
      </c>
      <c r="F88">
        <v>1</v>
      </c>
      <c r="G88">
        <v>56</v>
      </c>
      <c r="H88">
        <v>1</v>
      </c>
      <c r="I88" t="s">
        <v>711</v>
      </c>
      <c r="J88" t="s">
        <v>499</v>
      </c>
      <c r="K88" t="s">
        <v>695</v>
      </c>
      <c r="L88" s="1" t="str">
        <f>HYPERLINK("https://ovidsp.ovid.com/ovidweb.cgi?T=JS&amp;NEWS=n&amp;CSC=Y&amp;PAGE=toc&amp;D=yrovft&amp;AN=00007670-000000000-00000","https://ovidsp.ovid.com/ovidweb.cgi?T=JS&amp;NEWS=n&amp;CSC=Y&amp;PAGE=toc&amp;D=yrovft&amp;AN=00007670-000000000-00000")</f>
        <v>https://ovidsp.ovid.com/ovidweb.cgi?T=JS&amp;NEWS=n&amp;CSC=Y&amp;PAGE=toc&amp;D=yrovft&amp;AN=00007670-000000000-00000</v>
      </c>
      <c r="M88" t="s">
        <v>576</v>
      </c>
      <c r="N88" t="s">
        <v>109</v>
      </c>
      <c r="O88" t="s">
        <v>148</v>
      </c>
      <c r="P88">
        <v>445208</v>
      </c>
      <c r="Q88" t="s">
        <v>247</v>
      </c>
      <c r="R88" t="s">
        <v>101</v>
      </c>
      <c r="S88" t="s">
        <v>56</v>
      </c>
      <c r="T88" t="s">
        <v>385</v>
      </c>
      <c r="U88" t="b">
        <v>1</v>
      </c>
      <c r="V88" t="s">
        <v>578</v>
      </c>
      <c r="W88" t="b">
        <v>1</v>
      </c>
      <c r="X88" t="s">
        <v>693</v>
      </c>
    </row>
    <row r="89" spans="1:24" x14ac:dyDescent="0.3">
      <c r="A89" t="s">
        <v>160</v>
      </c>
      <c r="B89" t="s">
        <v>600</v>
      </c>
      <c r="C89" t="s">
        <v>116</v>
      </c>
      <c r="D89" t="s">
        <v>310</v>
      </c>
      <c r="E89">
        <v>12</v>
      </c>
      <c r="F89">
        <v>1</v>
      </c>
      <c r="G89">
        <v>41</v>
      </c>
      <c r="H89">
        <v>1</v>
      </c>
      <c r="I89" t="s">
        <v>239</v>
      </c>
      <c r="J89" t="s">
        <v>740</v>
      </c>
      <c r="K89" t="s">
        <v>695</v>
      </c>
      <c r="L89" s="1" t="str">
        <f>HYPERLINK("https://ovidsp.ovid.com/ovidweb.cgi?T=JS&amp;NEWS=n&amp;CSC=Y&amp;PAGE=toc&amp;D=yrovft&amp;AN=00002508-000000000-00000","https://ovidsp.ovid.com/ovidweb.cgi?T=JS&amp;NEWS=n&amp;CSC=Y&amp;PAGE=toc&amp;D=yrovft&amp;AN=00002508-000000000-00000")</f>
        <v>https://ovidsp.ovid.com/ovidweb.cgi?T=JS&amp;NEWS=n&amp;CSC=Y&amp;PAGE=toc&amp;D=yrovft&amp;AN=00002508-000000000-00000</v>
      </c>
      <c r="M89" t="s">
        <v>292</v>
      </c>
      <c r="N89" t="s">
        <v>109</v>
      </c>
      <c r="O89" t="s">
        <v>148</v>
      </c>
      <c r="P89">
        <v>445208</v>
      </c>
      <c r="Q89" t="s">
        <v>188</v>
      </c>
      <c r="R89" t="s">
        <v>101</v>
      </c>
      <c r="S89" t="s">
        <v>56</v>
      </c>
      <c r="T89" t="s">
        <v>95</v>
      </c>
      <c r="U89" t="b">
        <v>1</v>
      </c>
      <c r="V89" t="s">
        <v>83</v>
      </c>
      <c r="W89" t="b">
        <v>1</v>
      </c>
      <c r="X89" t="s">
        <v>693</v>
      </c>
    </row>
    <row r="90" spans="1:24" x14ac:dyDescent="0.3">
      <c r="A90" t="s">
        <v>419</v>
      </c>
      <c r="B90" t="s">
        <v>555</v>
      </c>
      <c r="C90" t="s">
        <v>600</v>
      </c>
      <c r="D90" t="s">
        <v>310</v>
      </c>
      <c r="E90">
        <v>121</v>
      </c>
      <c r="F90">
        <v>0</v>
      </c>
      <c r="G90">
        <v>128</v>
      </c>
      <c r="H90">
        <v>0</v>
      </c>
      <c r="I90" t="s">
        <v>652</v>
      </c>
      <c r="J90" t="s">
        <v>216</v>
      </c>
      <c r="K90" t="s">
        <v>593</v>
      </c>
      <c r="L90" s="1" t="str">
        <f>HYPERLINK("https://ovidsp.ovid.com/ovidweb.cgi?T=JS&amp;NEWS=n&amp;CSC=Y&amp;PAGE=toc&amp;D=yrovft&amp;AN=00153307-000000000-00000","https://ovidsp.ovid.com/ovidweb.cgi?T=JS&amp;NEWS=n&amp;CSC=Y&amp;PAGE=toc&amp;D=yrovft&amp;AN=00153307-000000000-00000")</f>
        <v>https://ovidsp.ovid.com/ovidweb.cgi?T=JS&amp;NEWS=n&amp;CSC=Y&amp;PAGE=toc&amp;D=yrovft&amp;AN=00153307-000000000-00000</v>
      </c>
      <c r="M90" t="s">
        <v>196</v>
      </c>
      <c r="N90" t="s">
        <v>109</v>
      </c>
      <c r="O90" t="s">
        <v>148</v>
      </c>
      <c r="P90">
        <v>445208</v>
      </c>
      <c r="Q90" t="s">
        <v>595</v>
      </c>
      <c r="R90" t="s">
        <v>101</v>
      </c>
      <c r="S90" t="s">
        <v>56</v>
      </c>
      <c r="T90" t="s">
        <v>104</v>
      </c>
      <c r="U90" t="b">
        <v>0</v>
      </c>
      <c r="V90" t="s">
        <v>600</v>
      </c>
      <c r="W90" t="b">
        <v>1</v>
      </c>
      <c r="X90" t="s">
        <v>693</v>
      </c>
    </row>
    <row r="91" spans="1:24" x14ac:dyDescent="0.3">
      <c r="A91" t="s">
        <v>451</v>
      </c>
      <c r="B91" t="s">
        <v>88</v>
      </c>
      <c r="C91" t="s">
        <v>591</v>
      </c>
      <c r="D91" t="s">
        <v>310</v>
      </c>
      <c r="E91">
        <v>115</v>
      </c>
      <c r="F91">
        <v>0</v>
      </c>
      <c r="G91">
        <v>115</v>
      </c>
      <c r="H91">
        <v>0</v>
      </c>
      <c r="I91" t="s">
        <v>640</v>
      </c>
      <c r="J91" t="s">
        <v>216</v>
      </c>
      <c r="K91" t="s">
        <v>216</v>
      </c>
      <c r="L91" s="1" t="str">
        <f>HYPERLINK("https://ovidsp.ovid.com/ovidweb.cgi?T=JS&amp;NEWS=n&amp;CSC=Y&amp;PAGE=toc&amp;D=yrovft&amp;AN=00594858-000000000-00000","https://ovidsp.ovid.com/ovidweb.cgi?T=JS&amp;NEWS=n&amp;CSC=Y&amp;PAGE=toc&amp;D=yrovft&amp;AN=00594858-000000000-00000")</f>
        <v>https://ovidsp.ovid.com/ovidweb.cgi?T=JS&amp;NEWS=n&amp;CSC=Y&amp;PAGE=toc&amp;D=yrovft&amp;AN=00594858-000000000-00000</v>
      </c>
      <c r="M91" t="s">
        <v>118</v>
      </c>
      <c r="N91" t="s">
        <v>109</v>
      </c>
      <c r="O91" t="s">
        <v>148</v>
      </c>
      <c r="P91">
        <v>445208</v>
      </c>
      <c r="Q91" t="s">
        <v>630</v>
      </c>
      <c r="R91" t="s">
        <v>101</v>
      </c>
      <c r="S91" t="s">
        <v>56</v>
      </c>
      <c r="T91" t="s">
        <v>293</v>
      </c>
      <c r="U91" t="b">
        <v>0</v>
      </c>
      <c r="V91" t="s">
        <v>600</v>
      </c>
      <c r="W91" t="b">
        <v>1</v>
      </c>
      <c r="X91" t="s">
        <v>693</v>
      </c>
    </row>
    <row r="92" spans="1:24" x14ac:dyDescent="0.3">
      <c r="A92" t="s">
        <v>575</v>
      </c>
      <c r="B92" t="s">
        <v>154</v>
      </c>
      <c r="C92" t="s">
        <v>541</v>
      </c>
      <c r="D92" t="s">
        <v>310</v>
      </c>
      <c r="E92">
        <v>61</v>
      </c>
      <c r="F92">
        <v>1</v>
      </c>
      <c r="G92">
        <v>109</v>
      </c>
      <c r="H92">
        <v>1</v>
      </c>
      <c r="I92" t="s">
        <v>458</v>
      </c>
      <c r="J92" t="s">
        <v>64</v>
      </c>
      <c r="K92" t="s">
        <v>695</v>
      </c>
      <c r="L92" s="1" t="str">
        <f>HYPERLINK("https://ovidsp.ovid.com/ovidweb.cgi?T=JS&amp;NEWS=n&amp;CSC=Y&amp;PAGE=toc&amp;D=yrovft&amp;AN=00007890-000000000-00000","https://ovidsp.ovid.com/ovidweb.cgi?T=JS&amp;NEWS=n&amp;CSC=Y&amp;PAGE=toc&amp;D=yrovft&amp;AN=00007890-000000000-00000")</f>
        <v>https://ovidsp.ovid.com/ovidweb.cgi?T=JS&amp;NEWS=n&amp;CSC=Y&amp;PAGE=toc&amp;D=yrovft&amp;AN=00007890-000000000-00000</v>
      </c>
      <c r="M92" t="s">
        <v>392</v>
      </c>
      <c r="N92" t="s">
        <v>109</v>
      </c>
      <c r="O92" t="s">
        <v>148</v>
      </c>
      <c r="P92">
        <v>445208</v>
      </c>
      <c r="Q92" t="s">
        <v>39</v>
      </c>
      <c r="R92" t="s">
        <v>101</v>
      </c>
      <c r="S92" t="s">
        <v>56</v>
      </c>
      <c r="T92" t="s">
        <v>596</v>
      </c>
      <c r="U92" t="b">
        <v>1</v>
      </c>
      <c r="V92" t="s">
        <v>450</v>
      </c>
      <c r="W92" t="b">
        <v>1</v>
      </c>
      <c r="X92" t="s">
        <v>693</v>
      </c>
    </row>
    <row r="93" spans="1:24" x14ac:dyDescent="0.3">
      <c r="A93" t="s">
        <v>37</v>
      </c>
      <c r="B93" t="s">
        <v>600</v>
      </c>
      <c r="C93" t="s">
        <v>158</v>
      </c>
      <c r="D93" t="s">
        <v>310</v>
      </c>
      <c r="E93">
        <v>1</v>
      </c>
      <c r="F93">
        <v>1</v>
      </c>
      <c r="G93">
        <v>11</v>
      </c>
      <c r="H93">
        <v>1</v>
      </c>
      <c r="I93" t="s">
        <v>505</v>
      </c>
      <c r="J93" t="s">
        <v>753</v>
      </c>
      <c r="K93" t="s">
        <v>695</v>
      </c>
      <c r="L93" s="1" t="str">
        <f>HYPERLINK("https://ovidsp.ovid.com/ovidweb.cgi?T=JS&amp;NEWS=n&amp;CSC=Y&amp;PAGE=toc&amp;D=yrovft&amp;AN=01845228-000000000-00000","https://ovidsp.ovid.com/ovidweb.cgi?T=JS&amp;NEWS=n&amp;CSC=Y&amp;PAGE=toc&amp;D=yrovft&amp;AN=01845228-000000000-00000")</f>
        <v>https://ovidsp.ovid.com/ovidweb.cgi?T=JS&amp;NEWS=n&amp;CSC=Y&amp;PAGE=toc&amp;D=yrovft&amp;AN=01845228-000000000-00000</v>
      </c>
      <c r="M93" t="s">
        <v>600</v>
      </c>
      <c r="N93" t="s">
        <v>109</v>
      </c>
      <c r="O93" t="s">
        <v>148</v>
      </c>
      <c r="P93">
        <v>445208</v>
      </c>
      <c r="Q93" t="s">
        <v>432</v>
      </c>
      <c r="R93" t="s">
        <v>101</v>
      </c>
      <c r="S93" t="s">
        <v>56</v>
      </c>
      <c r="T93" t="s">
        <v>336</v>
      </c>
      <c r="U93" t="b">
        <v>0</v>
      </c>
      <c r="V93" t="s">
        <v>600</v>
      </c>
      <c r="W93" t="b">
        <v>1</v>
      </c>
      <c r="X93" t="s">
        <v>693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N2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40.6640625" bestFit="1" customWidth="1"/>
    <col min="2" max="2" width="19.6640625" customWidth="1"/>
    <col min="3" max="3" width="14.6640625" customWidth="1"/>
    <col min="4" max="4" width="44.6640625" customWidth="1"/>
    <col min="5" max="5" width="14.6640625" customWidth="1"/>
    <col min="6" max="6" width="12.6640625" customWidth="1"/>
    <col min="7" max="7" width="64.6640625" customWidth="1"/>
    <col min="8" max="8" width="50.6640625" customWidth="1"/>
    <col min="9" max="9" width="15.6640625" customWidth="1"/>
    <col min="10" max="10" width="12.6640625" customWidth="1"/>
    <col min="11" max="12" width="19.6640625" customWidth="1"/>
    <col min="13" max="13" width="15.6640625" customWidth="1"/>
    <col min="14" max="14" width="24.6640625" customWidth="1"/>
  </cols>
  <sheetData>
    <row r="1" spans="1:14" x14ac:dyDescent="0.3">
      <c r="A1" s="2" t="s">
        <v>508</v>
      </c>
      <c r="B1" s="2" t="s">
        <v>345</v>
      </c>
      <c r="C1" s="2" t="s">
        <v>99</v>
      </c>
      <c r="D1" s="2" t="s">
        <v>403</v>
      </c>
      <c r="E1" s="2" t="s">
        <v>220</v>
      </c>
      <c r="F1" s="2" t="s">
        <v>317</v>
      </c>
      <c r="G1" s="2" t="s">
        <v>722</v>
      </c>
      <c r="H1" s="2" t="s">
        <v>621</v>
      </c>
      <c r="I1" s="2" t="s">
        <v>558</v>
      </c>
      <c r="J1" s="2" t="s">
        <v>444</v>
      </c>
      <c r="K1" s="2" t="s">
        <v>395</v>
      </c>
      <c r="L1" s="2" t="s">
        <v>201</v>
      </c>
      <c r="M1" s="2" t="s">
        <v>671</v>
      </c>
      <c r="N1" s="2" t="s">
        <v>507</v>
      </c>
    </row>
    <row r="2" spans="1:14" x14ac:dyDescent="0.3">
      <c r="A2" t="s">
        <v>506</v>
      </c>
      <c r="B2" t="s">
        <v>749</v>
      </c>
      <c r="C2" t="s">
        <v>367</v>
      </c>
      <c r="D2" t="s">
        <v>6</v>
      </c>
      <c r="E2" t="s">
        <v>564</v>
      </c>
      <c r="F2">
        <v>2024</v>
      </c>
      <c r="G2" s="1" t="str">
        <f>HYPERLINK("https://ovidsp.ovid.com/ovidweb.cgi?T=JS&amp;NEWS=n&amp;CSC=Y&amp;PAGE=booktext&amp;D=books&amp;SC=02275289&amp;EPUB=Y","https://ovidsp.ovid.com/ovidweb.cgi?T=JS&amp;NEWS=n&amp;CSC=Y&amp;PAGE=booktext&amp;D=books&amp;SC=02275289&amp;EPUB=Y")</f>
        <v>https://ovidsp.ovid.com/ovidweb.cgi?T=JS&amp;NEWS=n&amp;CSC=Y&amp;PAGE=booktext&amp;D=books&amp;SC=02275289&amp;EPUB=Y</v>
      </c>
      <c r="H2" t="s">
        <v>109</v>
      </c>
      <c r="I2" t="s">
        <v>148</v>
      </c>
      <c r="J2">
        <v>445208</v>
      </c>
      <c r="K2" t="s">
        <v>137</v>
      </c>
      <c r="L2" t="s">
        <v>346</v>
      </c>
      <c r="M2" t="b">
        <v>1</v>
      </c>
      <c r="N2" t="s">
        <v>693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7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24.21875" bestFit="1" customWidth="1"/>
    <col min="2" max="2" width="73" bestFit="1" customWidth="1"/>
  </cols>
  <sheetData>
    <row r="1" spans="1:2" x14ac:dyDescent="0.3">
      <c r="A1" s="2" t="s">
        <v>300</v>
      </c>
      <c r="B1" s="2" t="s">
        <v>722</v>
      </c>
    </row>
    <row r="2" spans="1:2" x14ac:dyDescent="0.3">
      <c r="A2" t="s">
        <v>141</v>
      </c>
      <c r="B2" s="1" t="str">
        <f>HYPERLINK("https://ovidsp.ovid.com/ovidweb.cgi?T=JS&amp;NEWS=n&amp;CSC=Y&amp;PAGE=browse&amp;D=ovft","https://ovidsp.ovid.com/ovidweb.cgi?T=JS&amp;NEWS=n&amp;CSC=Y&amp;PAGE=browse&amp;D=ovft")</f>
        <v>https://ovidsp.ovid.com/ovidweb.cgi?T=JS&amp;NEWS=n&amp;CSC=Y&amp;PAGE=browse&amp;D=ovft</v>
      </c>
    </row>
    <row r="3" spans="1:2" x14ac:dyDescent="0.3">
      <c r="A3" t="s">
        <v>294</v>
      </c>
      <c r="B3" s="1" t="str">
        <f>HYPERLINK("https://ovidsp.ovid.com/ovidweb.cgi?T=JS&amp;NEWS=n&amp;CSC=Y&amp;PAGE=main&amp;D=baov","https://ovidsp.ovid.com/ovidweb.cgi?T=JS&amp;NEWS=n&amp;CSC=Y&amp;PAGE=main&amp;D=baov")</f>
        <v>https://ovidsp.ovid.com/ovidweb.cgi?T=JS&amp;NEWS=n&amp;CSC=Y&amp;PAGE=main&amp;D=baov</v>
      </c>
    </row>
    <row r="4" spans="1:2" x14ac:dyDescent="0.3">
      <c r="A4" t="s">
        <v>162</v>
      </c>
      <c r="B4" s="1" t="str">
        <f>HYPERLINK("https://ovidsp.ovid.com/ovidweb.cgi?T=JS&amp;NEWS=n&amp;CSC=Y&amp;PAGE=browse&amp;D=yrovft","https://ovidsp.ovid.com/ovidweb.cgi?T=JS&amp;NEWS=n&amp;CSC=Y&amp;PAGE=browse&amp;D=yrovft")</f>
        <v>https://ovidsp.ovid.com/ovidweb.cgi?T=JS&amp;NEWS=n&amp;CSC=Y&amp;PAGE=browse&amp;D=yrovft</v>
      </c>
    </row>
    <row r="5" spans="1:2" x14ac:dyDescent="0.3">
      <c r="A5" t="s">
        <v>702</v>
      </c>
      <c r="B5" s="1" t="str">
        <f>HYPERLINK("https://ovidsp.ovid.com/ovidweb.cgi?T=JS&amp;NEWS=n&amp;PAGE=main&amp;D=ovft","https://ovidsp.ovid.com/ovidweb.cgi?T=JS&amp;NEWS=n&amp;PAGE=main&amp;D=ovft")</f>
        <v>https://ovidsp.ovid.com/ovidweb.cgi?T=JS&amp;NEWS=n&amp;PAGE=main&amp;D=ovft</v>
      </c>
    </row>
    <row r="6" spans="1:2" x14ac:dyDescent="0.3">
      <c r="A6" t="s">
        <v>441</v>
      </c>
      <c r="B6" s="1" t="str">
        <f>HYPERLINK("https://ovidsp.ovid.com/ovidweb.cgi?T=JS&amp;NEWS=n&amp;PAGE=main&amp;D=books","https://ovidsp.ovid.com/ovidweb.cgi?T=JS&amp;NEWS=n&amp;PAGE=main&amp;D=books")</f>
        <v>https://ovidsp.ovid.com/ovidweb.cgi?T=JS&amp;NEWS=n&amp;PAGE=main&amp;D=books</v>
      </c>
    </row>
    <row r="7" spans="1:2" x14ac:dyDescent="0.3">
      <c r="A7" t="s">
        <v>664</v>
      </c>
      <c r="B7" s="1" t="str">
        <f>HYPERLINK("https://ovidsp.ovid.com/ovidweb.cgi?T=JS&amp;NEWS=n&amp;PAGE=main&amp;D=yrovft","https://ovidsp.ovid.com/ovidweb.cgi?T=JS&amp;NEWS=n&amp;PAGE=main&amp;D=yrovft")</f>
        <v>https://ovidsp.ovid.com/ovidweb.cgi?T=JS&amp;NEWS=n&amp;PAGE=main&amp;D=yrovft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Journals</vt:lpstr>
      <vt:lpstr>Books</vt:lpstr>
      <vt:lpstr>Browse URLs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Szwec, Marcin</dc:creator>
  <cp:lastModifiedBy>Szwec, Marcin</cp:lastModifiedBy>
  <dcterms:created xsi:type="dcterms:W3CDTF">2025-01-02T12:24:29Z</dcterms:created>
  <dcterms:modified xsi:type="dcterms:W3CDTF">2025-01-02T12:32:19Z</dcterms:modified>
</cp:coreProperties>
</file>